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gân TNMT\GIẢI PHÓNG MẶT BẰNG\GPMB XÃ TÂN YÊN\CÁC DỰ ÁN\CCN LĂNG CAO\Chuyển mục đích\Đợt 3\"/>
    </mc:Choice>
  </mc:AlternateContent>
  <bookViews>
    <workbookView xWindow="28680" yWindow="-120" windowWidth="29040" windowHeight="15720" firstSheet="1" activeTab="3"/>
  </bookViews>
  <sheets>
    <sheet name="Biểu 1" sheetId="1" state="hidden" r:id="rId1"/>
    <sheet name="Thống Kê" sheetId="4" r:id="rId2"/>
    <sheet name="Cơ Cấu" sheetId="5" r:id="rId3"/>
    <sheet name="Tổng Hợp" sheetId="3" r:id="rId4"/>
  </sheets>
  <definedNames>
    <definedName name="_xlnm._FilterDatabase" localSheetId="1" hidden="1">'Thống Kê'!$A$4:$AZ$81</definedName>
    <definedName name="_xlnm.Print_Titles" localSheetId="1">'Thống Kê'!$3:$4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5" l="1"/>
  <c r="G6" i="5" l="1"/>
  <c r="F12" i="3"/>
  <c r="D14" i="3"/>
  <c r="I13" i="3"/>
  <c r="J13" i="3"/>
  <c r="J11" i="3"/>
  <c r="U73" i="4"/>
  <c r="U74" i="4"/>
  <c r="U77" i="4"/>
  <c r="U79" i="4"/>
  <c r="R81" i="4"/>
  <c r="S81" i="4"/>
  <c r="K81" i="4"/>
  <c r="O76" i="4"/>
  <c r="Q78" i="4" s="1"/>
  <c r="U78" i="4" s="1"/>
  <c r="A79" i="4"/>
  <c r="A80" i="4" s="1"/>
  <c r="M79" i="4"/>
  <c r="Q80" i="4" s="1"/>
  <c r="U80" i="4" s="1"/>
  <c r="M78" i="4"/>
  <c r="M73" i="4"/>
  <c r="Q75" i="4" s="1"/>
  <c r="U75" i="4" s="1"/>
  <c r="G43" i="5"/>
  <c r="O30" i="4"/>
  <c r="U76" i="4" l="1"/>
  <c r="D6" i="5"/>
  <c r="D43" i="5"/>
  <c r="D39" i="5"/>
  <c r="J14" i="3"/>
  <c r="J15" i="3"/>
  <c r="D12" i="3"/>
  <c r="E12" i="3"/>
  <c r="E13" i="3" s="1"/>
  <c r="G12" i="3"/>
  <c r="H12" i="3"/>
  <c r="J10" i="3"/>
  <c r="J9" i="3"/>
  <c r="J7" i="3"/>
  <c r="J8" i="3"/>
  <c r="J6" i="3"/>
  <c r="J12" i="3" l="1"/>
  <c r="B30" i="4"/>
  <c r="B31" i="4" s="1"/>
  <c r="B32" i="4" s="1"/>
  <c r="B34" i="4"/>
  <c r="B35" i="4" s="1"/>
  <c r="B40" i="4"/>
  <c r="B41" i="4" s="1"/>
  <c r="B43" i="4"/>
  <c r="B45" i="4"/>
  <c r="B47" i="4"/>
  <c r="B48" i="4" s="1"/>
  <c r="B52" i="4"/>
  <c r="B53" i="4" s="1"/>
  <c r="B55" i="4"/>
  <c r="B56" i="4" s="1"/>
  <c r="B57" i="4" s="1"/>
  <c r="B59" i="4"/>
  <c r="B60" i="4" s="1"/>
  <c r="B61" i="4" s="1"/>
  <c r="B66" i="4"/>
  <c r="B67" i="4" s="1"/>
  <c r="B68" i="4" s="1"/>
  <c r="B69" i="4" s="1"/>
  <c r="B70" i="4" s="1"/>
  <c r="B71" i="4" s="1"/>
  <c r="B72" i="4" s="1"/>
  <c r="B26" i="4"/>
  <c r="B27" i="4" l="1"/>
  <c r="B28" i="4" s="1"/>
  <c r="U6" i="4" l="1"/>
  <c r="U7" i="4"/>
  <c r="U9" i="4"/>
  <c r="U11" i="4"/>
  <c r="U12" i="4"/>
  <c r="U13" i="4"/>
  <c r="U14" i="4"/>
  <c r="U15" i="4"/>
  <c r="U16" i="4"/>
  <c r="U18" i="4"/>
  <c r="U20" i="4"/>
  <c r="U25" i="4"/>
  <c r="U26" i="4"/>
  <c r="U27" i="4"/>
  <c r="U29" i="4"/>
  <c r="U30" i="4"/>
  <c r="U31" i="4"/>
  <c r="U33" i="4"/>
  <c r="U34" i="4"/>
  <c r="U36" i="4"/>
  <c r="U37" i="4"/>
  <c r="U39" i="4"/>
  <c r="U40" i="4"/>
  <c r="U41" i="4"/>
  <c r="U42" i="4"/>
  <c r="U43" i="4"/>
  <c r="U44" i="4"/>
  <c r="U46" i="4"/>
  <c r="U47" i="4"/>
  <c r="U48" i="4"/>
  <c r="U52" i="4"/>
  <c r="U53" i="4"/>
  <c r="U54" i="4"/>
  <c r="U55" i="4"/>
  <c r="U56" i="4"/>
  <c r="U58" i="4"/>
  <c r="U59" i="4"/>
  <c r="U60" i="4"/>
  <c r="U62" i="4"/>
  <c r="U63" i="4"/>
  <c r="U64" i="4"/>
  <c r="U65" i="4"/>
  <c r="U66" i="4"/>
  <c r="U67" i="4"/>
  <c r="U68" i="4"/>
  <c r="U70" i="4"/>
  <c r="U71" i="4"/>
  <c r="Q61" i="4"/>
  <c r="U61" i="4" s="1"/>
  <c r="Q72" i="4"/>
  <c r="U72" i="4" s="1"/>
  <c r="Q69" i="4"/>
  <c r="U69" i="4" s="1"/>
  <c r="Q57" i="4"/>
  <c r="U57" i="4" s="1"/>
  <c r="P51" i="4"/>
  <c r="U51" i="4" s="1"/>
  <c r="Q38" i="4"/>
  <c r="U38" i="4" s="1"/>
  <c r="Q32" i="4"/>
  <c r="U32" i="4" s="1"/>
  <c r="Q28" i="4"/>
  <c r="U28" i="4" s="1"/>
  <c r="P24" i="4"/>
  <c r="U24" i="4" s="1"/>
  <c r="P23" i="4"/>
  <c r="U23" i="4" s="1"/>
  <c r="P22" i="4"/>
  <c r="M10" i="4"/>
  <c r="U5" i="4"/>
  <c r="P81" i="4" l="1"/>
  <c r="U22" i="4"/>
  <c r="A6" i="4"/>
  <c r="A7" i="4" s="1"/>
  <c r="A8" i="4" s="1"/>
  <c r="A9" i="4" s="1"/>
  <c r="M66" i="4"/>
  <c r="V66" i="4" s="1"/>
  <c r="M70" i="4"/>
  <c r="V70" i="4" s="1"/>
  <c r="M65" i="4"/>
  <c r="T65" i="4" s="1"/>
  <c r="L64" i="4"/>
  <c r="M64" i="4" s="1"/>
  <c r="T64" i="4" s="1"/>
  <c r="L63" i="4"/>
  <c r="M63" i="4" s="1"/>
  <c r="T63" i="4" s="1"/>
  <c r="M62" i="4"/>
  <c r="T62" i="4" s="1"/>
  <c r="L58" i="4"/>
  <c r="M58" i="4" s="1"/>
  <c r="V58" i="4" s="1"/>
  <c r="M54" i="4"/>
  <c r="V54" i="4" s="1"/>
  <c r="M51" i="4"/>
  <c r="V51" i="4" s="1"/>
  <c r="M50" i="4"/>
  <c r="M49" i="4"/>
  <c r="M46" i="4"/>
  <c r="V46" i="4" s="1"/>
  <c r="M44" i="4"/>
  <c r="O45" i="4" s="1"/>
  <c r="U45" i="4" s="1"/>
  <c r="M39" i="4"/>
  <c r="V39" i="4" s="1"/>
  <c r="L36" i="4"/>
  <c r="M36" i="4" s="1"/>
  <c r="V36" i="4" s="1"/>
  <c r="M33" i="4"/>
  <c r="M29" i="4"/>
  <c r="V29" i="4" s="1"/>
  <c r="L25" i="4"/>
  <c r="M24" i="4"/>
  <c r="V24" i="4" s="1"/>
  <c r="M23" i="4"/>
  <c r="V23" i="4" s="1"/>
  <c r="M22" i="4"/>
  <c r="V22" i="4" s="1"/>
  <c r="M21" i="4"/>
  <c r="M20" i="4"/>
  <c r="V20" i="4" s="1"/>
  <c r="M19" i="4"/>
  <c r="Q19" i="4" s="1"/>
  <c r="U19" i="4" s="1"/>
  <c r="M18" i="4"/>
  <c r="V18" i="4" s="1"/>
  <c r="M11" i="4"/>
  <c r="Q17" i="4" s="1"/>
  <c r="U17" i="4" s="1"/>
  <c r="M9" i="4"/>
  <c r="M8" i="4"/>
  <c r="M7" i="4"/>
  <c r="V7" i="4" s="1"/>
  <c r="M6" i="4"/>
  <c r="V6" i="4" s="1"/>
  <c r="M5" i="4"/>
  <c r="T81" i="4" l="1"/>
  <c r="L81" i="4"/>
  <c r="V5" i="4"/>
  <c r="M25" i="4"/>
  <c r="V25" i="4" s="1"/>
  <c r="Q21" i="4"/>
  <c r="U21" i="4" s="1"/>
  <c r="O50" i="4"/>
  <c r="U50" i="4" s="1"/>
  <c r="O49" i="4"/>
  <c r="U49" i="4" s="1"/>
  <c r="Q35" i="4"/>
  <c r="U35" i="4" s="1"/>
  <c r="Q8" i="4"/>
  <c r="A11" i="4"/>
  <c r="A12" i="4" s="1"/>
  <c r="A10" i="4"/>
  <c r="O10" i="4"/>
  <c r="O81" i="4" s="1"/>
  <c r="F9" i="1"/>
  <c r="G9" i="1"/>
  <c r="H9" i="1"/>
  <c r="Q81" i="4" l="1"/>
  <c r="M81" i="4"/>
  <c r="U8" i="4"/>
  <c r="G40" i="5"/>
  <c r="G39" i="5" s="1"/>
  <c r="G51" i="5" s="1"/>
  <c r="U10" i="4"/>
  <c r="V21" i="4"/>
  <c r="V49" i="4"/>
  <c r="V50" i="4"/>
  <c r="V33" i="4"/>
  <c r="A18" i="4"/>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13" i="4"/>
  <c r="A14" i="4" s="1"/>
  <c r="A15" i="4" s="1"/>
  <c r="A16" i="4" s="1"/>
  <c r="A17" i="4" s="1"/>
  <c r="V8" i="4"/>
  <c r="V81" i="4" s="1"/>
  <c r="E6" i="1"/>
  <c r="E7" i="1"/>
  <c r="E8" i="1"/>
  <c r="E5" i="1"/>
  <c r="U81" i="4" l="1"/>
  <c r="E9" i="1"/>
</calcChain>
</file>

<file path=xl/sharedStrings.xml><?xml version="1.0" encoding="utf-8"?>
<sst xmlns="http://schemas.openxmlformats.org/spreadsheetml/2006/main" count="448" uniqueCount="165">
  <si>
    <t>STT</t>
  </si>
  <si>
    <t>Số hộ gia đình, cá nhân, tổ chức bị thu hồi</t>
  </si>
  <si>
    <t>Tổng DT thu hồi
(m2)</t>
  </si>
  <si>
    <t>Đất nông nghiệp
(m2)</t>
  </si>
  <si>
    <t>Đất khác
(m2)</t>
  </si>
  <si>
    <t>Tên dự án</t>
  </si>
  <si>
    <t>Địa chỉ dự án 
(xã, tt)</t>
  </si>
  <si>
    <t>Trong đó</t>
  </si>
  <si>
    <t>Ghi chú</t>
  </si>
  <si>
    <t>Tổng</t>
  </si>
  <si>
    <t>QĐ số</t>
  </si>
  <si>
    <t xml:space="preserve"> Ngày, tháng, năm</t>
  </si>
  <si>
    <t>Ngày, tháng, năm</t>
  </si>
  <si>
    <t>Đất ở, đất vườn cùng thửa đất ở
(m2)</t>
  </si>
  <si>
    <r>
      <t xml:space="preserve">BIỂU TỔNG HỢP CÁC QUYẾT ĐỊNH THU HỒI ĐẤT ĐỂ THỰC HIỆN CÁC DỰ ÁN TRÊN ĐỊA BÀN HUYỆN TÂN YÊN
</t>
    </r>
    <r>
      <rPr>
        <i/>
        <sz val="12"/>
        <rFont val="Times New Roman"/>
        <family val="1"/>
      </rPr>
      <t>(Kèm theo Báo cáo số……/BC-TTPTQĐ&amp;QLTTGTXDMT ngày……/…../2023 của TTPTQĐ&amp;QLTTGTXDMT huyện Tân Yên)</t>
    </r>
  </si>
  <si>
    <t>PA HT BT GPMB An Dương đợt2</t>
  </si>
  <si>
    <t>PA HT BT GPMB An Dương đợt3</t>
  </si>
  <si>
    <t>PA HT BT GPMB Quang Tiến đợt1</t>
  </si>
  <si>
    <t>PA HT BT GPMB Đại Hoá đợt2</t>
  </si>
  <si>
    <t>Năm 2023: (Dự án: Đường liên xã từ QL17 (đoạn gần thị Trấn Nhã Nam) đi xã Phúc Sơn, huyện Tân Yên)</t>
  </si>
  <si>
    <t>An Dương</t>
  </si>
  <si>
    <t>Quang Tiến</t>
  </si>
  <si>
    <t>Đại Hoá</t>
  </si>
  <si>
    <t>DTL</t>
  </si>
  <si>
    <t>DGT</t>
  </si>
  <si>
    <t>UBND xã</t>
  </si>
  <si>
    <t>SON</t>
  </si>
  <si>
    <t>Số: 124/QĐ-UBND</t>
  </si>
  <si>
    <t>RSX</t>
  </si>
  <si>
    <t>Chủ sử dụng đất</t>
  </si>
  <si>
    <t xml:space="preserve">Thông tin thửa đất theo BĐĐC </t>
  </si>
  <si>
    <t>Loại đất</t>
  </si>
  <si>
    <t>Thông tin thửa đất theo Hồ sơ địa chính</t>
  </si>
  <si>
    <t>Diện tích thu hồi (m2)</t>
  </si>
  <si>
    <t>Tờ BĐ</t>
  </si>
  <si>
    <t>Số thửa</t>
  </si>
  <si>
    <t>DT 
(m2)</t>
  </si>
  <si>
    <t>DT thửa (m2)</t>
  </si>
  <si>
    <t>Đất hộ</t>
  </si>
  <si>
    <t>UBND</t>
  </si>
  <si>
    <t>UBND xã Cao Xá</t>
  </si>
  <si>
    <t>UBND xã Ngọc Lý</t>
  </si>
  <si>
    <t>Nguyễn Danh Hùng</t>
  </si>
  <si>
    <t>Nguyễn Văn Sơn</t>
  </si>
  <si>
    <t>Giáp Văn Bình (Xuân)</t>
  </si>
  <si>
    <t>Dương Văn Nhung</t>
  </si>
  <si>
    <t>Trần Thế Đoàn</t>
  </si>
  <si>
    <t>Giáp Văn Chung</t>
  </si>
  <si>
    <t>Số: 670/QĐ-UBND</t>
  </si>
  <si>
    <t xml:space="preserve">UBND  xã
(Trần Thế Huyên) </t>
  </si>
  <si>
    <t>UBND xã
(Trần Thế Quân)</t>
  </si>
  <si>
    <t>UBND xã
(Trần Thế Huyên 
Trần Thế Quân)</t>
  </si>
  <si>
    <t>UBND xã
(Trần Thế Hà)</t>
  </si>
  <si>
    <t>UBND xã
(Trần Thế Bắc)</t>
  </si>
  <si>
    <t>UBND xã
(Nguyễn Thị Liên)</t>
  </si>
  <si>
    <t>Số: 668/QĐ-UBND</t>
  </si>
  <si>
    <t>Giáp Văn Cam</t>
  </si>
  <si>
    <t>RSX
(RTS)</t>
  </si>
  <si>
    <t>Trần Thế Trường
(GCN Trần Văn Trường)</t>
  </si>
  <si>
    <t>Số: 666/QĐ-UBND</t>
  </si>
  <si>
    <t>DT cấp (m2)</t>
  </si>
  <si>
    <t>Số: 483/QĐ-UBND</t>
  </si>
  <si>
    <t>Tên phân khu</t>
  </si>
  <si>
    <t>Bãi đỗ xe</t>
  </si>
  <si>
    <t>Hạ tầng kỹ thuật</t>
  </si>
  <si>
    <t>DT Chuyển mục đích đợt 3</t>
  </si>
  <si>
    <t>DT giao UBND xã quản lý</t>
  </si>
  <si>
    <t>Đất nhà máy,
Kho tàng</t>
  </si>
  <si>
    <t>GT</t>
  </si>
  <si>
    <t>CN-02</t>
  </si>
  <si>
    <t>CN-03</t>
  </si>
  <si>
    <t>CN-04</t>
  </si>
  <si>
    <t>CN-05</t>
  </si>
  <si>
    <t>CN-06</t>
  </si>
  <si>
    <t>CN-07</t>
  </si>
  <si>
    <t>CX-04</t>
  </si>
  <si>
    <t>CX-05</t>
  </si>
  <si>
    <t>CN-01</t>
  </si>
  <si>
    <t>CX-03</t>
  </si>
  <si>
    <t>DT Chuyển mục đích đợt 1+2</t>
  </si>
  <si>
    <t>BẢNG THỐNG KÊ CÁC THỬA ĐẤT CHUYỂN MỤC ĐÍCH VÀ GIAO ĐẤT 
THỰC HIỆN DỰ ÁN XÂY DỰNG VÀ KINH DOANH HẠ TẦNG CỤM CÔNG NGHIỆP LĂNG CAO, HUYỆN TÂN YÊN (ĐỢT 3)</t>
  </si>
  <si>
    <t>Tổng diện tích phân khu</t>
  </si>
  <si>
    <t>Diện tích cho thuê đất (m2)
(đợt 1)</t>
  </si>
  <si>
    <t>Diện tích cho thuê đất (m2)
(đợt 2)</t>
  </si>
  <si>
    <t>I</t>
  </si>
  <si>
    <t>Đất nhà máy kho tàng</t>
  </si>
  <si>
    <t>CN - 01</t>
  </si>
  <si>
    <t>CN - 02</t>
  </si>
  <si>
    <t>CN - 04</t>
  </si>
  <si>
    <t>CN - 05</t>
  </si>
  <si>
    <t>CN - 06</t>
  </si>
  <si>
    <t>CN - 07</t>
  </si>
  <si>
    <t>CN - 08</t>
  </si>
  <si>
    <t>CN - 09</t>
  </si>
  <si>
    <t>CN - 10</t>
  </si>
  <si>
    <t>CN - 11</t>
  </si>
  <si>
    <t>CN - 12</t>
  </si>
  <si>
    <t>CN - 13</t>
  </si>
  <si>
    <t>CN - 14</t>
  </si>
  <si>
    <t>CN - 15</t>
  </si>
  <si>
    <t>CN - 16</t>
  </si>
  <si>
    <t>II</t>
  </si>
  <si>
    <t>Đất hạ tầng kỹ thuật</t>
  </si>
  <si>
    <t>III</t>
  </si>
  <si>
    <t xml:space="preserve">Đất Giao thông </t>
  </si>
  <si>
    <t>Đất giao thông nội bộ</t>
  </si>
  <si>
    <t>Bãi đỗ xe P1</t>
  </si>
  <si>
    <t>Bãi đỗ xe P2</t>
  </si>
  <si>
    <t>IV</t>
  </si>
  <si>
    <t>Đất cây xanh, mặt nước</t>
  </si>
  <si>
    <t>V</t>
  </si>
  <si>
    <t>Đất hành chính - Dịch vụ</t>
  </si>
  <si>
    <t>Tổng (I+II+III+IV+V)</t>
  </si>
  <si>
    <t>DANH SÁCH CÁC QUYẾT ĐỊNH XIN CHUYỂN MỤC ĐÍCH, GIAO ĐẤT ĐỢT 3
THỰC HIỆN DỰ ÁN XÂY DỰNG VÀ KINH DOANH HẠ TẦNG CỤM CÔNG NGHIỆP LĂNG CAO, XÃ TÂN YÊN</t>
  </si>
  <si>
    <t>Số QĐ</t>
  </si>
  <si>
    <t>Tổng Diện tích</t>
  </si>
  <si>
    <t>Diện tích xin CMD đợt 3</t>
  </si>
  <si>
    <t>Diện tích đã CMD</t>
  </si>
  <si>
    <t>Diện tích giao UBND xã</t>
  </si>
  <si>
    <t>02/04/2025</t>
  </si>
  <si>
    <t>LOẠI ĐẤT</t>
  </si>
  <si>
    <t>18/04/2023</t>
  </si>
  <si>
    <t>20/03/2023</t>
  </si>
  <si>
    <t>Đất 
Cây xanh</t>
  </si>
  <si>
    <t>Đất 
giao thông</t>
  </si>
  <si>
    <t>Tên 
phân khu</t>
  </si>
  <si>
    <t>CN - 03</t>
  </si>
  <si>
    <t>CN - 17</t>
  </si>
  <si>
    <t>CN - 18</t>
  </si>
  <si>
    <t>CN - 19</t>
  </si>
  <si>
    <t>CN - 20</t>
  </si>
  <si>
    <t>CN - 21</t>
  </si>
  <si>
    <t>CN - 22</t>
  </si>
  <si>
    <t>CN - 23</t>
  </si>
  <si>
    <t>CN - 24</t>
  </si>
  <si>
    <t>CN - 25</t>
  </si>
  <si>
    <t>CN - 26</t>
  </si>
  <si>
    <t>CN - 27</t>
  </si>
  <si>
    <t>CN - 28</t>
  </si>
  <si>
    <t>CN - 29</t>
  </si>
  <si>
    <t>CN - 30</t>
  </si>
  <si>
    <t>CN - 31</t>
  </si>
  <si>
    <t>Ký hiệu</t>
  </si>
  <si>
    <t>Đất Nhà máy công nghiệp</t>
  </si>
  <si>
    <t>HTKT</t>
  </si>
  <si>
    <t>P1</t>
  </si>
  <si>
    <t>P2</t>
  </si>
  <si>
    <t>Đất cây xanh</t>
  </si>
  <si>
    <t>HCDV</t>
  </si>
  <si>
    <t>CX-01</t>
  </si>
  <si>
    <t>CX-02</t>
  </si>
  <si>
    <t>MN</t>
  </si>
  <si>
    <t>Diện tích cho thuê đất (m2)
(đợt 3)</t>
  </si>
  <si>
    <t>DANH SÁCH TỔNG HỢP DIỆN TÍCH GIAO ĐẤT (ĐỢT 3)
DỰ ÁN XÂY DỰNG VÀ KINH DOANH HẠ TẦNG CỤM CÔNG NGHIỆP LĂNG CAO, HUYỆN TÂN YÊN</t>
  </si>
  <si>
    <t>Diện tích
Thu hồi theo QĐ</t>
  </si>
  <si>
    <t>Công ty cổ phần đầu tư công nghiệp và TMDV Tân Yên</t>
  </si>
  <si>
    <t>UBND xã Tân Yên</t>
  </si>
  <si>
    <t>SKC</t>
  </si>
  <si>
    <t>BHK</t>
  </si>
  <si>
    <t>CN17</t>
  </si>
  <si>
    <t>CN16</t>
  </si>
  <si>
    <t xml:space="preserve">số: 3159/QĐ-UBND </t>
  </si>
  <si>
    <t xml:space="preserve">Số: 3159/QĐ-UBND </t>
  </si>
  <si>
    <t>02/12/2025</t>
  </si>
  <si>
    <t>(Kèm theo Quyết định số ……/QĐ-UBND ngày …../5/2026 của Chủ tịch UBND xã Tân Yên)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</si>
</sst>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_-* #,##0.00\ _€_-;\-* #,##0.00\ _€_-;_-* &quot;-&quot;??\ _€_-;_-@_-"/>
    <numFmt numFmtId="166" formatCode="\(0\)"/>
    <numFmt numFmtId="167" formatCode="_(* #,##0.0_);_(* \(#,##0.0\);_(* &quot;-&quot;??_);_(@_)"/>
  </numFmts>
  <fonts count="29" x14ac:knownFonts="1">
    <font>
      <sz val="11"/>
      <color theme="1"/>
      <name val="Calibri"/>
      <family val="2"/>
      <charset val="163"/>
      <scheme val="minor"/>
    </font>
    <font>
      <sz val="12"/>
      <color theme="1"/>
      <name val="Times New Roman"/>
      <family val="1"/>
    </font>
    <font>
      <b/>
      <sz val="12"/>
      <color theme="1"/>
      <name val="Times New Roman"/>
      <family val="1"/>
    </font>
    <font>
      <sz val="14"/>
      <color theme="1"/>
      <name val="Times New Roman"/>
      <family val="2"/>
    </font>
    <font>
      <sz val="12"/>
      <name val="Times New Roman"/>
      <family val="1"/>
    </font>
    <font>
      <sz val="10"/>
      <name val="Arial"/>
      <family val="2"/>
    </font>
    <font>
      <b/>
      <sz val="12"/>
      <name val="Times New Roman"/>
      <family val="1"/>
    </font>
    <font>
      <sz val="12"/>
      <name val=".VnArial"/>
      <family val="2"/>
    </font>
    <font>
      <i/>
      <sz val="12"/>
      <name val="Times New Roman"/>
      <family val="1"/>
    </font>
    <font>
      <sz val="8"/>
      <name val="Calibri"/>
      <family val="2"/>
      <charset val="163"/>
      <scheme val="minor"/>
    </font>
    <font>
      <b/>
      <sz val="14"/>
      <color rgb="FFFF0000"/>
      <name val="Times New Roman"/>
      <family val="1"/>
    </font>
    <font>
      <sz val="14"/>
      <color theme="1"/>
      <name val="Times New Roman"/>
      <family val="1"/>
    </font>
    <font>
      <b/>
      <sz val="14"/>
      <color theme="1"/>
      <name val="Times New Roman"/>
      <family val="1"/>
    </font>
    <font>
      <sz val="14"/>
      <color rgb="FF000000"/>
      <name val="Times New Roman"/>
      <family val="1"/>
    </font>
    <font>
      <sz val="11"/>
      <color theme="1"/>
      <name val="Calibri"/>
      <family val="2"/>
      <charset val="163"/>
      <scheme val="minor"/>
    </font>
    <font>
      <b/>
      <sz val="14"/>
      <name val="Times New Roman"/>
      <family val="1"/>
    </font>
    <font>
      <sz val="14"/>
      <name val="Times New Roman"/>
      <family val="1"/>
    </font>
    <font>
      <sz val="14"/>
      <color rgb="FFFF0000"/>
      <name val="Times New Roman"/>
      <family val="1"/>
    </font>
    <font>
      <b/>
      <sz val="10"/>
      <name val="Times New Roman"/>
      <family val="1"/>
    </font>
    <font>
      <i/>
      <sz val="10"/>
      <name val="Times New Roman"/>
      <family val="1"/>
    </font>
    <font>
      <i/>
      <sz val="11"/>
      <name val="Times New Roman"/>
      <family val="1"/>
    </font>
    <font>
      <b/>
      <sz val="11"/>
      <name val="Times New Roman"/>
      <family val="1"/>
    </font>
    <font>
      <b/>
      <sz val="11"/>
      <color theme="1"/>
      <name val="Times New Roman"/>
      <family val="1"/>
    </font>
    <font>
      <b/>
      <sz val="11"/>
      <color theme="1"/>
      <name val="Calibri"/>
      <family val="2"/>
      <scheme val="minor"/>
    </font>
    <font>
      <sz val="11"/>
      <color indexed="8"/>
      <name val="Calibri"/>
      <family val="2"/>
    </font>
    <font>
      <sz val="11"/>
      <name val="Times New Roman"/>
      <family val="1"/>
    </font>
    <font>
      <i/>
      <sz val="14"/>
      <name val="Times New Roman"/>
      <family val="1"/>
    </font>
    <font>
      <i/>
      <sz val="11"/>
      <color theme="1"/>
      <name val="Calibri"/>
      <family val="2"/>
      <charset val="163"/>
      <scheme val="minor"/>
    </font>
    <font>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rgb="FFF7FBE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rgb="FFE5E5E5"/>
      </left>
      <right style="medium">
        <color rgb="FFDFDFDF"/>
      </right>
      <top style="medium">
        <color rgb="FFE5E5E5"/>
      </top>
      <bottom style="medium">
        <color rgb="FFDFDFDF"/>
      </bottom>
      <diagonal/>
    </border>
    <border>
      <left style="medium">
        <color rgb="FFE5E5E5"/>
      </left>
      <right style="medium">
        <color rgb="FFE5E5E5"/>
      </right>
      <top style="medium">
        <color rgb="FFE5E5E5"/>
      </top>
      <bottom style="medium">
        <color rgb="FFDFDFDF"/>
      </bottom>
      <diagonal/>
    </border>
    <border>
      <left style="medium">
        <color rgb="FFDFDFDF"/>
      </left>
      <right style="medium">
        <color rgb="FFDFDFDF"/>
      </right>
      <top style="medium">
        <color rgb="FFE5E5E5"/>
      </top>
      <bottom style="medium">
        <color rgb="FFDFDFDF"/>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0" fontId="3" fillId="0" borderId="0"/>
    <xf numFmtId="43" fontId="3" fillId="0" borderId="0" applyFont="0" applyFill="0" applyBorder="0" applyAlignment="0" applyProtection="0"/>
    <xf numFmtId="0" fontId="5" fillId="0" borderId="0"/>
    <xf numFmtId="0" fontId="7" fillId="0" borderId="0"/>
    <xf numFmtId="0" fontId="5" fillId="0" borderId="0"/>
    <xf numFmtId="165" fontId="5" fillId="0" borderId="0" applyFont="0" applyFill="0" applyBorder="0" applyAlignment="0" applyProtection="0"/>
    <xf numFmtId="43" fontId="14" fillId="0" borderId="0" applyFont="0" applyFill="0" applyBorder="0" applyAlignment="0" applyProtection="0"/>
    <xf numFmtId="43" fontId="24" fillId="0" borderId="0" applyFont="0" applyFill="0" applyBorder="0" applyAlignment="0" applyProtection="0"/>
  </cellStyleXfs>
  <cellXfs count="159">
    <xf numFmtId="0" fontId="0" fillId="0" borderId="0" xfId="0"/>
    <xf numFmtId="0" fontId="4" fillId="0" borderId="0" xfId="0" applyFont="1" applyFill="1"/>
    <xf numFmtId="164" fontId="6" fillId="0" borderId="1" xfId="0" applyNumberFormat="1" applyFont="1" applyFill="1" applyBorder="1" applyAlignment="1">
      <alignment horizontal="center" vertical="center" wrapText="1"/>
    </xf>
    <xf numFmtId="0" fontId="6" fillId="0" borderId="7" xfId="0" applyFont="1" applyFill="1" applyBorder="1" applyAlignment="1">
      <alignment vertical="center"/>
    </xf>
    <xf numFmtId="0" fontId="4" fillId="0" borderId="2" xfId="0" applyFont="1" applyFill="1" applyBorder="1" applyAlignment="1">
      <alignment horizontal="center"/>
    </xf>
    <xf numFmtId="0" fontId="4" fillId="0" borderId="2" xfId="0" applyFont="1" applyFill="1" applyBorder="1" applyAlignment="1">
      <alignment horizontal="center" vertical="center"/>
    </xf>
    <xf numFmtId="14" fontId="4" fillId="0" borderId="2" xfId="0" applyNumberFormat="1" applyFont="1" applyFill="1" applyBorder="1" applyAlignment="1">
      <alignment horizontal="center" vertical="center"/>
    </xf>
    <xf numFmtId="0" fontId="4" fillId="0" borderId="2" xfId="0" applyFont="1" applyFill="1" applyBorder="1" applyAlignment="1">
      <alignment wrapText="1"/>
    </xf>
    <xf numFmtId="0" fontId="4" fillId="0" borderId="0" xfId="0" applyFont="1" applyFill="1" applyAlignment="1">
      <alignment vertical="center"/>
    </xf>
    <xf numFmtId="164" fontId="4" fillId="0" borderId="0" xfId="0" applyNumberFormat="1" applyFont="1" applyFill="1" applyAlignment="1">
      <alignment vertical="center"/>
    </xf>
    <xf numFmtId="0" fontId="4" fillId="0" borderId="0" xfId="0" applyFont="1" applyFill="1" applyAlignment="1">
      <alignment horizontal="center"/>
    </xf>
    <xf numFmtId="0" fontId="6" fillId="0" borderId="2" xfId="0" applyFont="1" applyFill="1" applyBorder="1" applyAlignment="1">
      <alignment horizontal="center" vertical="center"/>
    </xf>
    <xf numFmtId="14" fontId="6" fillId="0" borderId="2" xfId="0" applyNumberFormat="1" applyFont="1" applyFill="1" applyBorder="1" applyAlignment="1">
      <alignment horizontal="center" vertical="center"/>
    </xf>
    <xf numFmtId="0" fontId="1" fillId="0" borderId="2" xfId="0" applyFont="1" applyFill="1" applyBorder="1" applyAlignment="1">
      <alignment vertical="center" wrapText="1"/>
    </xf>
    <xf numFmtId="1" fontId="15" fillId="0" borderId="1" xfId="0" applyNumberFormat="1" applyFont="1" applyFill="1" applyBorder="1" applyAlignment="1">
      <alignment horizontal="center" vertical="center" wrapText="1"/>
    </xf>
    <xf numFmtId="1" fontId="16" fillId="0" borderId="1" xfId="0" applyNumberFormat="1" applyFont="1" applyFill="1" applyBorder="1" applyAlignment="1">
      <alignment vertical="center" wrapText="1"/>
    </xf>
    <xf numFmtId="164" fontId="16" fillId="0" borderId="1" xfId="0" applyNumberFormat="1" applyFont="1" applyFill="1" applyBorder="1" applyAlignment="1">
      <alignmen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1"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right" vertical="center" wrapText="1"/>
    </xf>
    <xf numFmtId="164" fontId="1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0" xfId="0" applyFont="1" applyFill="1"/>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0" fillId="0" borderId="1" xfId="0" applyBorder="1"/>
    <xf numFmtId="0" fontId="25" fillId="0" borderId="1" xfId="0" applyFont="1" applyBorder="1" applyAlignment="1">
      <alignment horizontal="center" vertical="center"/>
    </xf>
    <xf numFmtId="164" fontId="25"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164" fontId="11" fillId="2" borderId="0" xfId="0" applyNumberFormat="1" applyFont="1" applyFill="1" applyAlignment="1">
      <alignment vertical="center"/>
    </xf>
    <xf numFmtId="164" fontId="11" fillId="2" borderId="0" xfId="0" applyNumberFormat="1" applyFont="1" applyFill="1" applyAlignment="1">
      <alignment vertical="top"/>
    </xf>
    <xf numFmtId="164" fontId="13" fillId="3" borderId="0" xfId="0" applyNumberFormat="1" applyFont="1" applyFill="1" applyAlignment="1">
      <alignment vertical="center"/>
    </xf>
    <xf numFmtId="164" fontId="11" fillId="0" borderId="0" xfId="0" applyNumberFormat="1" applyFont="1" applyAlignment="1">
      <alignment vertical="center"/>
    </xf>
    <xf numFmtId="164" fontId="11" fillId="0" borderId="0" xfId="0" applyNumberFormat="1" applyFont="1" applyFill="1" applyAlignment="1">
      <alignment vertical="center"/>
    </xf>
    <xf numFmtId="164" fontId="11" fillId="0" borderId="0" xfId="0" applyNumberFormat="1" applyFont="1" applyAlignment="1">
      <alignment vertical="center" wrapText="1"/>
    </xf>
    <xf numFmtId="164" fontId="13" fillId="0" borderId="0" xfId="0" applyNumberFormat="1" applyFont="1" applyAlignment="1">
      <alignment vertical="center" wrapText="1"/>
    </xf>
    <xf numFmtId="164" fontId="13" fillId="4" borderId="8" xfId="0" applyNumberFormat="1" applyFont="1" applyFill="1" applyBorder="1" applyAlignment="1">
      <alignment horizontal="justify" vertical="center" wrapText="1"/>
    </xf>
    <xf numFmtId="164" fontId="11" fillId="0" borderId="0" xfId="0" applyNumberFormat="1" applyFont="1" applyFill="1" applyAlignment="1">
      <alignment horizontal="right" vertical="center"/>
    </xf>
    <xf numFmtId="164" fontId="13" fillId="4" borderId="9" xfId="0" applyNumberFormat="1" applyFont="1" applyFill="1" applyBorder="1" applyAlignment="1">
      <alignment horizontal="justify" vertical="center" wrapText="1"/>
    </xf>
    <xf numFmtId="164" fontId="13" fillId="4" borderId="10" xfId="0" applyNumberFormat="1" applyFont="1" applyFill="1" applyBorder="1" applyAlignment="1">
      <alignment horizontal="justify" vertical="center" wrapText="1"/>
    </xf>
    <xf numFmtId="164" fontId="11" fillId="0" borderId="0" xfId="0" applyNumberFormat="1" applyFont="1" applyFill="1" applyAlignment="1">
      <alignment horizontal="center" vertical="center"/>
    </xf>
    <xf numFmtId="164" fontId="11" fillId="0" borderId="1" xfId="0" applyNumberFormat="1" applyFont="1" applyBorder="1" applyAlignment="1">
      <alignment vertical="center"/>
    </xf>
    <xf numFmtId="164" fontId="11" fillId="0" borderId="1" xfId="0" applyNumberFormat="1" applyFont="1" applyBorder="1" applyAlignment="1">
      <alignment vertical="center" wrapText="1"/>
    </xf>
    <xf numFmtId="164" fontId="13" fillId="4" borderId="1" xfId="0" applyNumberFormat="1" applyFont="1" applyFill="1" applyBorder="1" applyAlignment="1">
      <alignment horizontal="justify" vertical="center" wrapText="1"/>
    </xf>
    <xf numFmtId="164" fontId="17" fillId="0" borderId="1" xfId="0" applyNumberFormat="1" applyFont="1" applyBorder="1" applyAlignment="1">
      <alignment vertical="center"/>
    </xf>
    <xf numFmtId="164" fontId="17" fillId="0" borderId="0" xfId="0" applyNumberFormat="1" applyFont="1" applyAlignment="1">
      <alignment vertical="center"/>
    </xf>
    <xf numFmtId="164" fontId="17" fillId="5" borderId="1" xfId="0" applyNumberFormat="1" applyFont="1" applyFill="1" applyBorder="1" applyAlignment="1">
      <alignment horizontal="justify" vertical="center" wrapText="1"/>
    </xf>
    <xf numFmtId="164" fontId="25" fillId="0" borderId="1" xfId="0" applyNumberFormat="1" applyFont="1" applyBorder="1" applyAlignment="1">
      <alignment horizontal="right" vertical="center"/>
    </xf>
    <xf numFmtId="3" fontId="25" fillId="0" borderId="1" xfId="0" applyNumberFormat="1" applyFont="1" applyBorder="1" applyAlignment="1">
      <alignment horizontal="right" vertical="center"/>
    </xf>
    <xf numFmtId="3" fontId="25" fillId="0" borderId="1" xfId="8" applyNumberFormat="1" applyFont="1" applyFill="1" applyBorder="1" applyAlignment="1">
      <alignment horizontal="right" vertical="center"/>
    </xf>
    <xf numFmtId="0" fontId="21" fillId="0" borderId="1" xfId="0" applyFont="1" applyBorder="1" applyAlignment="1">
      <alignment horizontal="left" vertical="center" wrapText="1"/>
    </xf>
    <xf numFmtId="0" fontId="25" fillId="0" borderId="1" xfId="0" applyFont="1" applyBorder="1" applyAlignment="1">
      <alignment horizontal="left" vertical="center" wrapText="1"/>
    </xf>
    <xf numFmtId="164" fontId="21" fillId="0" borderId="1" xfId="0" applyNumberFormat="1" applyFont="1" applyBorder="1" applyAlignment="1">
      <alignment horizontal="right" vertical="center"/>
    </xf>
    <xf numFmtId="3" fontId="21" fillId="0" borderId="1" xfId="0" applyNumberFormat="1" applyFont="1" applyBorder="1" applyAlignment="1">
      <alignment horizontal="right" vertical="center"/>
    </xf>
    <xf numFmtId="3" fontId="0" fillId="0" borderId="1" xfId="0" applyNumberFormat="1" applyBorder="1"/>
    <xf numFmtId="0" fontId="25" fillId="0" borderId="1" xfId="0" applyFont="1" applyBorder="1" applyAlignment="1">
      <alignment horizontal="left" vertical="center"/>
    </xf>
    <xf numFmtId="3" fontId="21" fillId="0" borderId="1" xfId="8" applyNumberFormat="1" applyFont="1" applyFill="1" applyBorder="1" applyAlignment="1">
      <alignment horizontal="right" vertical="center"/>
    </xf>
    <xf numFmtId="166" fontId="20" fillId="0" borderId="1" xfId="0" applyNumberFormat="1" applyFont="1" applyBorder="1" applyAlignment="1">
      <alignment horizontal="center" vertical="center"/>
    </xf>
    <xf numFmtId="166" fontId="27" fillId="0" borderId="0" xfId="0" applyNumberFormat="1" applyFont="1"/>
    <xf numFmtId="166" fontId="20" fillId="0" borderId="1" xfId="0" applyNumberFormat="1" applyFont="1" applyBorder="1" applyAlignment="1">
      <alignment horizontal="right" vertical="center"/>
    </xf>
    <xf numFmtId="164" fontId="21" fillId="0" borderId="1" xfId="8" applyNumberFormat="1" applyFont="1" applyFill="1" applyBorder="1" applyAlignment="1">
      <alignment horizontal="right" vertical="center"/>
    </xf>
    <xf numFmtId="164" fontId="26" fillId="0" borderId="0" xfId="0" applyNumberFormat="1" applyFont="1" applyAlignment="1">
      <alignment vertical="top"/>
    </xf>
    <xf numFmtId="164" fontId="16" fillId="0" borderId="0" xfId="0" applyNumberFormat="1" applyFont="1" applyAlignment="1"/>
    <xf numFmtId="0" fontId="11" fillId="0" borderId="1" xfId="0" applyNumberFormat="1" applyFont="1" applyBorder="1" applyAlignment="1">
      <alignment horizontal="center" vertical="center"/>
    </xf>
    <xf numFmtId="164" fontId="11" fillId="0" borderId="1" xfId="0" quotePrefix="1" applyNumberFormat="1" applyFont="1" applyFill="1" applyBorder="1" applyAlignment="1">
      <alignment horizontal="center" vertical="center"/>
    </xf>
    <xf numFmtId="164" fontId="11" fillId="0" borderId="1" xfId="0" applyNumberFormat="1" applyFont="1" applyBorder="1" applyAlignment="1">
      <alignment horizontal="center" vertical="center"/>
    </xf>
    <xf numFmtId="164" fontId="17" fillId="0" borderId="1" xfId="0" quotePrefix="1" applyNumberFormat="1" applyFont="1" applyFill="1" applyBorder="1" applyAlignment="1">
      <alignment horizontal="center" vertical="center"/>
    </xf>
    <xf numFmtId="0" fontId="16" fillId="0" borderId="1" xfId="0" applyFont="1" applyFill="1" applyBorder="1"/>
    <xf numFmtId="0" fontId="16" fillId="0" borderId="1" xfId="0" applyFont="1" applyFill="1" applyBorder="1" applyAlignment="1">
      <alignment horizontal="right"/>
    </xf>
    <xf numFmtId="0" fontId="15" fillId="0" borderId="1" xfId="0" applyFont="1" applyFill="1" applyBorder="1" applyAlignment="1">
      <alignment horizontal="center" vertical="center"/>
    </xf>
    <xf numFmtId="0" fontId="15" fillId="0" borderId="1" xfId="0" applyFont="1" applyFill="1" applyBorder="1" applyAlignment="1">
      <alignment vertical="center"/>
    </xf>
    <xf numFmtId="164" fontId="15" fillId="0" borderId="1" xfId="0" applyNumberFormat="1" applyFont="1" applyFill="1" applyBorder="1" applyAlignment="1">
      <alignment horizontal="right" vertical="center"/>
    </xf>
    <xf numFmtId="0" fontId="15" fillId="0" borderId="0" xfId="0" applyFont="1" applyFill="1" applyAlignment="1">
      <alignment vertical="center"/>
    </xf>
    <xf numFmtId="0" fontId="16" fillId="0" borderId="0" xfId="0" applyFont="1" applyFill="1" applyAlignment="1">
      <alignment horizontal="center" vertical="center"/>
    </xf>
    <xf numFmtId="0" fontId="16" fillId="0" borderId="0" xfId="0" applyFont="1" applyFill="1" applyAlignment="1">
      <alignment horizontal="center"/>
    </xf>
    <xf numFmtId="164" fontId="16" fillId="0" borderId="0" xfId="0" applyNumberFormat="1" applyFont="1" applyFill="1"/>
    <xf numFmtId="164" fontId="16" fillId="0" borderId="1" xfId="0" applyNumberFormat="1" applyFont="1" applyFill="1" applyBorder="1" applyAlignment="1">
      <alignment horizontal="right" vertical="center" wrapText="1"/>
    </xf>
    <xf numFmtId="1"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167" fontId="16" fillId="0" borderId="1" xfId="7" applyNumberFormat="1" applyFont="1" applyFill="1" applyBorder="1" applyAlignment="1">
      <alignment horizontal="right" vertical="center" wrapText="1"/>
    </xf>
    <xf numFmtId="167" fontId="16" fillId="0" borderId="1" xfId="7" applyNumberFormat="1" applyFont="1" applyFill="1" applyBorder="1" applyAlignment="1">
      <alignment horizontal="right"/>
    </xf>
    <xf numFmtId="167" fontId="16" fillId="0" borderId="1" xfId="7" applyNumberFormat="1" applyFont="1" applyFill="1" applyBorder="1" applyAlignment="1">
      <alignment vertical="center" wrapText="1"/>
    </xf>
    <xf numFmtId="0" fontId="16" fillId="0" borderId="0" xfId="0" applyFont="1" applyFill="1" applyBorder="1" applyAlignment="1">
      <alignment horizontal="center" vertical="center"/>
    </xf>
    <xf numFmtId="167" fontId="16" fillId="0" borderId="1" xfId="0" applyNumberFormat="1" applyFont="1" applyFill="1" applyBorder="1" applyAlignment="1">
      <alignment vertical="center" wrapText="1"/>
    </xf>
    <xf numFmtId="167" fontId="16" fillId="0" borderId="3" xfId="7" applyNumberFormat="1" applyFont="1" applyFill="1" applyBorder="1" applyAlignment="1">
      <alignment vertical="center" wrapText="1"/>
    </xf>
    <xf numFmtId="167" fontId="21" fillId="0" borderId="1" xfId="7" applyNumberFormat="1" applyFont="1" applyFill="1" applyBorder="1" applyAlignment="1">
      <alignment horizontal="right" vertical="center"/>
    </xf>
    <xf numFmtId="167" fontId="28" fillId="0" borderId="1" xfId="7" applyNumberFormat="1" applyFont="1" applyBorder="1" applyAlignment="1">
      <alignment horizontal="right" vertical="center"/>
    </xf>
    <xf numFmtId="167" fontId="28" fillId="0" borderId="1" xfId="7" applyNumberFormat="1" applyFont="1" applyFill="1" applyBorder="1" applyAlignment="1">
      <alignment horizontal="right" vertical="center"/>
    </xf>
    <xf numFmtId="167" fontId="25" fillId="0" borderId="1" xfId="7" applyNumberFormat="1" applyFont="1" applyBorder="1" applyAlignment="1">
      <alignment horizontal="right" vertical="center"/>
    </xf>
    <xf numFmtId="167" fontId="25" fillId="0" borderId="1" xfId="7" applyNumberFormat="1" applyFont="1" applyBorder="1" applyAlignment="1">
      <alignment horizontal="center" vertical="center"/>
    </xf>
    <xf numFmtId="0" fontId="16" fillId="0" borderId="3" xfId="0" applyFont="1" applyFill="1" applyBorder="1" applyAlignment="1">
      <alignment horizontal="center" vertical="center" wrapText="1"/>
    </xf>
    <xf numFmtId="0" fontId="11" fillId="0" borderId="1" xfId="0" quotePrefix="1" applyNumberFormat="1" applyFont="1" applyFill="1" applyBorder="1" applyAlignment="1">
      <alignment horizontal="center" vertical="center"/>
    </xf>
    <xf numFmtId="164" fontId="17" fillId="0" borderId="1" xfId="0" applyNumberFormat="1" applyFont="1" applyBorder="1" applyAlignment="1">
      <alignment vertical="center" wrapText="1"/>
    </xf>
    <xf numFmtId="164" fontId="17" fillId="5" borderId="1" xfId="0" applyNumberFormat="1" applyFont="1" applyFill="1" applyBorder="1" applyAlignment="1">
      <alignment horizontal="center"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16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4" xfId="0" applyFont="1" applyFill="1" applyBorder="1" applyAlignment="1">
      <alignment horizontal="center" vertical="center" wrapText="1"/>
    </xf>
    <xf numFmtId="164" fontId="15" fillId="0" borderId="1" xfId="7"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164" fontId="16"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center" vertical="center" wrapText="1"/>
    </xf>
    <xf numFmtId="164" fontId="16" fillId="0" borderId="3" xfId="0" applyNumberFormat="1" applyFont="1" applyFill="1" applyBorder="1" applyAlignment="1">
      <alignment horizontal="right" vertical="center" wrapText="1"/>
    </xf>
    <xf numFmtId="164" fontId="16" fillId="0" borderId="11" xfId="0" applyNumberFormat="1" applyFont="1" applyFill="1" applyBorder="1" applyAlignment="1">
      <alignment horizontal="right" vertical="center" wrapText="1"/>
    </xf>
    <xf numFmtId="164" fontId="16" fillId="0" borderId="4" xfId="0" applyNumberFormat="1" applyFont="1" applyFill="1" applyBorder="1" applyAlignment="1">
      <alignment horizontal="right" vertical="center" wrapText="1"/>
    </xf>
    <xf numFmtId="0" fontId="16" fillId="0" borderId="15" xfId="0" applyFont="1" applyFill="1" applyBorder="1" applyAlignment="1">
      <alignment horizontal="center" vertical="center"/>
    </xf>
    <xf numFmtId="0" fontId="15" fillId="0" borderId="0" xfId="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164" fontId="15" fillId="0" borderId="12" xfId="0" applyNumberFormat="1" applyFont="1" applyFill="1" applyBorder="1" applyAlignment="1">
      <alignment horizontal="center" vertical="center" wrapText="1"/>
    </xf>
    <xf numFmtId="164" fontId="15" fillId="0" borderId="13" xfId="0" applyNumberFormat="1"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18" fillId="0" borderId="0" xfId="5" applyFont="1" applyAlignment="1">
      <alignment horizontal="center" vertical="center" wrapText="1"/>
    </xf>
    <xf numFmtId="0" fontId="19" fillId="0" borderId="15" xfId="5" applyFont="1" applyBorder="1" applyAlignment="1">
      <alignment horizontal="center" vertical="center" wrapText="1"/>
    </xf>
    <xf numFmtId="0" fontId="20" fillId="0" borderId="15" xfId="5" applyFont="1" applyBorder="1" applyAlignment="1">
      <alignment horizontal="center"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xf>
    <xf numFmtId="164" fontId="12" fillId="2" borderId="1" xfId="0" applyNumberFormat="1" applyFont="1" applyFill="1" applyBorder="1" applyAlignment="1">
      <alignment horizontal="center" vertical="center"/>
    </xf>
    <xf numFmtId="164" fontId="10" fillId="2" borderId="15" xfId="0" applyNumberFormat="1" applyFont="1" applyFill="1" applyBorder="1" applyAlignment="1">
      <alignment horizontal="center" vertical="top" wrapText="1"/>
    </xf>
    <xf numFmtId="164" fontId="11" fillId="0" borderId="12" xfId="0" applyNumberFormat="1" applyFont="1" applyFill="1" applyBorder="1" applyAlignment="1">
      <alignment horizontal="center" vertical="center"/>
    </xf>
    <xf numFmtId="164" fontId="11" fillId="0" borderId="13" xfId="0" applyNumberFormat="1" applyFont="1" applyFill="1" applyBorder="1" applyAlignment="1">
      <alignment horizontal="center" vertical="center"/>
    </xf>
    <xf numFmtId="164" fontId="11" fillId="0" borderId="14"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164" fontId="15" fillId="0" borderId="0" xfId="0" applyNumberFormat="1" applyFont="1" applyAlignment="1">
      <alignment horizontal="center" vertical="center" wrapText="1"/>
    </xf>
    <xf numFmtId="164" fontId="12" fillId="2" borderId="3" xfId="7" applyNumberFormat="1" applyFont="1" applyFill="1" applyBorder="1" applyAlignment="1">
      <alignment horizontal="center" vertical="center" wrapText="1"/>
    </xf>
    <xf numFmtId="164" fontId="12" fillId="2" borderId="11" xfId="7" applyNumberFormat="1" applyFont="1" applyFill="1" applyBorder="1" applyAlignment="1">
      <alignment horizontal="center" vertical="center" wrapText="1"/>
    </xf>
    <xf numFmtId="164" fontId="12" fillId="2" borderId="4" xfId="7"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0" fontId="26" fillId="0" borderId="15" xfId="0" applyFont="1" applyFill="1" applyBorder="1" applyAlignment="1">
      <alignment horizontal="center" vertical="center"/>
    </xf>
    <xf numFmtId="164" fontId="12" fillId="0" borderId="1" xfId="0" applyNumberFormat="1" applyFont="1" applyBorder="1" applyAlignment="1">
      <alignment vertical="center"/>
    </xf>
    <xf numFmtId="164" fontId="10" fillId="5" borderId="1" xfId="0" applyNumberFormat="1" applyFont="1" applyFill="1" applyBorder="1" applyAlignment="1">
      <alignment horizontal="justify" vertical="center" wrapText="1"/>
    </xf>
  </cellXfs>
  <cellStyles count="9">
    <cellStyle name="Comma" xfId="7" builtinId="3"/>
    <cellStyle name="Comma 12" xfId="6"/>
    <cellStyle name="Comma 2" xfId="2"/>
    <cellStyle name="Comma 3 2" xfId="8"/>
    <cellStyle name="Normal" xfId="0" builtinId="0"/>
    <cellStyle name="Normal 2" xfId="1"/>
    <cellStyle name="Normal 2 3" xfId="4"/>
    <cellStyle name="Normal 3" xfId="5"/>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sqref="A1:J1"/>
    </sheetView>
  </sheetViews>
  <sheetFormatPr defaultColWidth="9.140625" defaultRowHeight="15.75" x14ac:dyDescent="0.25"/>
  <cols>
    <col min="1" max="1" width="6.5703125" style="1" customWidth="1"/>
    <col min="2" max="2" width="9.28515625" style="8" bestFit="1" customWidth="1"/>
    <col min="3" max="3" width="13.85546875" style="8" customWidth="1"/>
    <col min="4" max="4" width="10.28515625" style="8" customWidth="1"/>
    <col min="5" max="5" width="10.85546875" style="9" customWidth="1"/>
    <col min="6" max="6" width="9.28515625" style="9" bestFit="1" customWidth="1"/>
    <col min="7" max="7" width="10.5703125" style="9" customWidth="1"/>
    <col min="8" max="8" width="10.7109375" style="9" bestFit="1" customWidth="1"/>
    <col min="9" max="9" width="49" style="1" customWidth="1"/>
    <col min="10" max="10" width="19" style="10" customWidth="1"/>
    <col min="11" max="11" width="15" style="1" customWidth="1"/>
    <col min="12" max="16384" width="9.140625" style="1"/>
  </cols>
  <sheetData>
    <row r="1" spans="1:10" ht="47.25" customHeight="1" x14ac:dyDescent="0.25">
      <c r="A1" s="104" t="s">
        <v>14</v>
      </c>
      <c r="B1" s="104"/>
      <c r="C1" s="105"/>
      <c r="D1" s="105"/>
      <c r="E1" s="105"/>
      <c r="F1" s="105"/>
      <c r="G1" s="105"/>
      <c r="H1" s="105"/>
      <c r="I1" s="105"/>
      <c r="J1" s="105"/>
    </row>
    <row r="2" spans="1:10" ht="27" customHeight="1" x14ac:dyDescent="0.25">
      <c r="A2" s="107" t="s">
        <v>0</v>
      </c>
      <c r="B2" s="110" t="s">
        <v>10</v>
      </c>
      <c r="C2" s="108" t="s">
        <v>11</v>
      </c>
      <c r="D2" s="108" t="s">
        <v>1</v>
      </c>
      <c r="E2" s="109" t="s">
        <v>2</v>
      </c>
      <c r="F2" s="106" t="s">
        <v>7</v>
      </c>
      <c r="G2" s="106"/>
      <c r="H2" s="106"/>
      <c r="I2" s="107" t="s">
        <v>5</v>
      </c>
      <c r="J2" s="108" t="s">
        <v>6</v>
      </c>
    </row>
    <row r="3" spans="1:10" ht="110.25" x14ac:dyDescent="0.25">
      <c r="A3" s="107"/>
      <c r="B3" s="111"/>
      <c r="C3" s="108"/>
      <c r="D3" s="108"/>
      <c r="E3" s="109"/>
      <c r="F3" s="2" t="s">
        <v>13</v>
      </c>
      <c r="G3" s="2" t="s">
        <v>3</v>
      </c>
      <c r="H3" s="2" t="s">
        <v>4</v>
      </c>
      <c r="I3" s="107"/>
      <c r="J3" s="108"/>
    </row>
    <row r="4" spans="1:10" ht="33.75" customHeight="1" x14ac:dyDescent="0.25">
      <c r="A4" s="101" t="s">
        <v>19</v>
      </c>
      <c r="B4" s="102"/>
      <c r="C4" s="102"/>
      <c r="D4" s="102"/>
      <c r="E4" s="102"/>
      <c r="F4" s="102"/>
      <c r="G4" s="102"/>
      <c r="H4" s="102"/>
      <c r="I4" s="103"/>
      <c r="J4" s="3"/>
    </row>
    <row r="5" spans="1:10" ht="42" customHeight="1" x14ac:dyDescent="0.25">
      <c r="A5" s="4">
        <v>1</v>
      </c>
      <c r="B5" s="5">
        <v>726</v>
      </c>
      <c r="C5" s="6">
        <v>45037</v>
      </c>
      <c r="D5" s="5">
        <v>36</v>
      </c>
      <c r="E5" s="5">
        <f>+F5+G5+H5</f>
        <v>15506.1</v>
      </c>
      <c r="F5" s="5">
        <v>0</v>
      </c>
      <c r="G5" s="5">
        <v>15506.1</v>
      </c>
      <c r="H5" s="5">
        <v>0</v>
      </c>
      <c r="I5" s="13" t="s">
        <v>15</v>
      </c>
      <c r="J5" s="4" t="s">
        <v>20</v>
      </c>
    </row>
    <row r="6" spans="1:10" ht="42" customHeight="1" x14ac:dyDescent="0.25">
      <c r="A6" s="4">
        <v>2</v>
      </c>
      <c r="B6" s="5">
        <v>1770</v>
      </c>
      <c r="C6" s="6">
        <v>45176</v>
      </c>
      <c r="D6" s="5">
        <v>18</v>
      </c>
      <c r="E6" s="5">
        <f t="shared" ref="E6:E8" si="0">+F6+G6+H6</f>
        <v>4443.1000000000004</v>
      </c>
      <c r="F6" s="5">
        <v>0</v>
      </c>
      <c r="G6" s="5">
        <v>4443.1000000000004</v>
      </c>
      <c r="H6" s="5">
        <v>0</v>
      </c>
      <c r="I6" s="13" t="s">
        <v>16</v>
      </c>
      <c r="J6" s="4" t="s">
        <v>20</v>
      </c>
    </row>
    <row r="7" spans="1:10" ht="42" customHeight="1" x14ac:dyDescent="0.25">
      <c r="A7" s="4">
        <v>3</v>
      </c>
      <c r="B7" s="5">
        <v>1740</v>
      </c>
      <c r="C7" s="6">
        <v>45176</v>
      </c>
      <c r="D7" s="5">
        <v>46</v>
      </c>
      <c r="E7" s="5">
        <f t="shared" si="0"/>
        <v>16018.400000000001</v>
      </c>
      <c r="F7" s="5">
        <v>0</v>
      </c>
      <c r="G7" s="5">
        <v>16018.400000000001</v>
      </c>
      <c r="H7" s="5"/>
      <c r="I7" s="13" t="s">
        <v>17</v>
      </c>
      <c r="J7" s="4" t="s">
        <v>21</v>
      </c>
    </row>
    <row r="8" spans="1:10" ht="42" customHeight="1" x14ac:dyDescent="0.25">
      <c r="A8" s="4">
        <v>4</v>
      </c>
      <c r="B8" s="5">
        <v>1411</v>
      </c>
      <c r="C8" s="6">
        <v>45121</v>
      </c>
      <c r="D8" s="5">
        <v>8</v>
      </c>
      <c r="E8" s="5">
        <f t="shared" si="0"/>
        <v>3058.1</v>
      </c>
      <c r="F8" s="5">
        <v>0</v>
      </c>
      <c r="G8" s="5">
        <v>3058.1</v>
      </c>
      <c r="H8" s="5">
        <v>0</v>
      </c>
      <c r="I8" s="13" t="s">
        <v>18</v>
      </c>
      <c r="J8" s="4" t="s">
        <v>22</v>
      </c>
    </row>
    <row r="9" spans="1:10" ht="51" customHeight="1" x14ac:dyDescent="0.25">
      <c r="A9" s="4"/>
      <c r="B9" s="5"/>
      <c r="C9" s="12" t="s">
        <v>9</v>
      </c>
      <c r="D9" s="5"/>
      <c r="E9" s="11">
        <f>SUM(E5:E8)</f>
        <v>39025.700000000004</v>
      </c>
      <c r="F9" s="11">
        <f t="shared" ref="F9:H9" si="1">SUM(F5:F8)</f>
        <v>0</v>
      </c>
      <c r="G9" s="11">
        <f t="shared" si="1"/>
        <v>39025.700000000004</v>
      </c>
      <c r="H9" s="11">
        <f t="shared" si="1"/>
        <v>0</v>
      </c>
      <c r="I9" s="7"/>
      <c r="J9" s="4"/>
    </row>
  </sheetData>
  <mergeCells count="10">
    <mergeCell ref="A4:I4"/>
    <mergeCell ref="A1:J1"/>
    <mergeCell ref="F2:H2"/>
    <mergeCell ref="A2:A3"/>
    <mergeCell ref="C2:C3"/>
    <mergeCell ref="D2:D3"/>
    <mergeCell ref="E2:E3"/>
    <mergeCell ref="I2:I3"/>
    <mergeCell ref="J2:J3"/>
    <mergeCell ref="B2:B3"/>
  </mergeCells>
  <pageMargins left="0.24" right="0.16" top="0.2" bottom="0.2" header="0.31496062992125984" footer="0.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3"/>
  <sheetViews>
    <sheetView zoomScale="70" zoomScaleNormal="70" workbookViewId="0">
      <pane ySplit="4" topLeftCell="A5" activePane="bottomLeft" state="frozen"/>
      <selection pane="bottomLeft" activeCell="A2" sqref="A2:W2"/>
    </sheetView>
  </sheetViews>
  <sheetFormatPr defaultRowHeight="18.75" x14ac:dyDescent="0.3"/>
  <cols>
    <col min="1" max="1" width="6.5703125" style="79" bestFit="1" customWidth="1"/>
    <col min="2" max="2" width="28.5703125" style="26" customWidth="1"/>
    <col min="3" max="4" width="9.28515625" style="79" bestFit="1" customWidth="1"/>
    <col min="5" max="5" width="13.5703125" style="26" customWidth="1"/>
    <col min="6" max="6" width="14.5703125" style="79" customWidth="1"/>
    <col min="7" max="7" width="10.85546875" style="26" customWidth="1"/>
    <col min="8" max="8" width="9.85546875" style="26" customWidth="1"/>
    <col min="9" max="9" width="14.28515625" style="26" customWidth="1"/>
    <col min="10" max="10" width="12" style="26" customWidth="1"/>
    <col min="11" max="13" width="10.85546875" style="26" customWidth="1"/>
    <col min="14" max="14" width="13.7109375" style="26" customWidth="1"/>
    <col min="15" max="15" width="17" style="26" customWidth="1"/>
    <col min="16" max="16" width="12.28515625" style="26" bestFit="1" customWidth="1"/>
    <col min="17" max="17" width="13.7109375" style="26" bestFit="1" customWidth="1"/>
    <col min="18" max="18" width="12.140625" style="26" bestFit="1" customWidth="1"/>
    <col min="19" max="19" width="17.42578125" style="26" customWidth="1"/>
    <col min="20" max="22" width="17" style="26" customWidth="1"/>
    <col min="23" max="23" width="22.7109375" style="80" bestFit="1" customWidth="1"/>
    <col min="24" max="16384" width="9.140625" style="26"/>
  </cols>
  <sheetData>
    <row r="1" spans="1:23" ht="42" customHeight="1" x14ac:dyDescent="0.3">
      <c r="A1" s="131" t="s">
        <v>80</v>
      </c>
      <c r="B1" s="131"/>
      <c r="C1" s="131"/>
      <c r="D1" s="131"/>
      <c r="E1" s="131"/>
      <c r="F1" s="131"/>
      <c r="G1" s="131"/>
      <c r="H1" s="131"/>
      <c r="I1" s="131"/>
      <c r="J1" s="131"/>
      <c r="K1" s="131"/>
      <c r="L1" s="131"/>
      <c r="M1" s="131"/>
      <c r="N1" s="131"/>
      <c r="O1" s="131"/>
      <c r="P1" s="131"/>
      <c r="Q1" s="131"/>
      <c r="R1" s="131"/>
      <c r="S1" s="131"/>
      <c r="T1" s="131"/>
      <c r="U1" s="131"/>
      <c r="V1" s="131"/>
      <c r="W1" s="131"/>
    </row>
    <row r="2" spans="1:23" x14ac:dyDescent="0.3">
      <c r="A2" s="156" t="s">
        <v>164</v>
      </c>
      <c r="B2" s="130"/>
      <c r="C2" s="130"/>
      <c r="D2" s="130"/>
      <c r="E2" s="130"/>
      <c r="F2" s="130"/>
      <c r="G2" s="130"/>
      <c r="H2" s="130"/>
      <c r="I2" s="130"/>
      <c r="J2" s="130"/>
      <c r="K2" s="130"/>
      <c r="L2" s="130"/>
      <c r="M2" s="130"/>
      <c r="N2" s="130"/>
      <c r="O2" s="130"/>
      <c r="P2" s="130"/>
      <c r="Q2" s="130"/>
      <c r="R2" s="130"/>
      <c r="S2" s="130"/>
      <c r="T2" s="130"/>
      <c r="U2" s="130"/>
      <c r="V2" s="130"/>
      <c r="W2" s="130"/>
    </row>
    <row r="3" spans="1:23" ht="33.75" customHeight="1" x14ac:dyDescent="0.3">
      <c r="A3" s="121" t="s">
        <v>0</v>
      </c>
      <c r="B3" s="123" t="s">
        <v>29</v>
      </c>
      <c r="C3" s="126" t="s">
        <v>30</v>
      </c>
      <c r="D3" s="126"/>
      <c r="E3" s="126"/>
      <c r="F3" s="126" t="s">
        <v>31</v>
      </c>
      <c r="G3" s="134" t="s">
        <v>32</v>
      </c>
      <c r="H3" s="135"/>
      <c r="I3" s="135"/>
      <c r="J3" s="136"/>
      <c r="K3" s="137" t="s">
        <v>33</v>
      </c>
      <c r="L3" s="137"/>
      <c r="M3" s="137"/>
      <c r="N3" s="132" t="s">
        <v>125</v>
      </c>
      <c r="O3" s="132" t="s">
        <v>67</v>
      </c>
      <c r="P3" s="118" t="s">
        <v>123</v>
      </c>
      <c r="Q3" s="118" t="s">
        <v>124</v>
      </c>
      <c r="R3" s="118" t="s">
        <v>63</v>
      </c>
      <c r="S3" s="118" t="s">
        <v>64</v>
      </c>
      <c r="T3" s="132" t="s">
        <v>79</v>
      </c>
      <c r="U3" s="132" t="s">
        <v>65</v>
      </c>
      <c r="V3" s="132" t="s">
        <v>66</v>
      </c>
      <c r="W3" s="137" t="s">
        <v>8</v>
      </c>
    </row>
    <row r="4" spans="1:23" ht="53.25" customHeight="1" x14ac:dyDescent="0.3">
      <c r="A4" s="122"/>
      <c r="B4" s="124"/>
      <c r="C4" s="14" t="s">
        <v>34</v>
      </c>
      <c r="D4" s="14" t="s">
        <v>35</v>
      </c>
      <c r="E4" s="24" t="s">
        <v>36</v>
      </c>
      <c r="F4" s="126"/>
      <c r="G4" s="14" t="s">
        <v>34</v>
      </c>
      <c r="H4" s="14" t="s">
        <v>35</v>
      </c>
      <c r="I4" s="24" t="s">
        <v>37</v>
      </c>
      <c r="J4" s="23" t="s">
        <v>60</v>
      </c>
      <c r="K4" s="24" t="s">
        <v>38</v>
      </c>
      <c r="L4" s="23" t="s">
        <v>39</v>
      </c>
      <c r="M4" s="23" t="s">
        <v>9</v>
      </c>
      <c r="N4" s="133"/>
      <c r="O4" s="133"/>
      <c r="P4" s="118"/>
      <c r="Q4" s="118"/>
      <c r="R4" s="118"/>
      <c r="S4" s="118"/>
      <c r="T4" s="133"/>
      <c r="U4" s="133"/>
      <c r="V4" s="133"/>
      <c r="W4" s="137"/>
    </row>
    <row r="5" spans="1:23" ht="32.25" customHeight="1" x14ac:dyDescent="0.3">
      <c r="A5" s="18">
        <v>1</v>
      </c>
      <c r="B5" s="25" t="s">
        <v>40</v>
      </c>
      <c r="C5" s="83">
        <v>67</v>
      </c>
      <c r="D5" s="83">
        <v>188</v>
      </c>
      <c r="E5" s="21">
        <v>6310.3</v>
      </c>
      <c r="F5" s="22" t="s">
        <v>24</v>
      </c>
      <c r="G5" s="15"/>
      <c r="H5" s="15"/>
      <c r="I5" s="16"/>
      <c r="J5" s="16"/>
      <c r="K5" s="21">
        <v>0</v>
      </c>
      <c r="L5" s="21">
        <v>170.8</v>
      </c>
      <c r="M5" s="21">
        <f>K5+L5</f>
        <v>170.8</v>
      </c>
      <c r="N5" s="22" t="s">
        <v>68</v>
      </c>
      <c r="O5" s="21"/>
      <c r="P5" s="21"/>
      <c r="Q5" s="21">
        <v>170.8</v>
      </c>
      <c r="R5" s="21"/>
      <c r="S5" s="21"/>
      <c r="T5" s="21"/>
      <c r="U5" s="21">
        <f>SUM(O5:S5)</f>
        <v>170.8</v>
      </c>
      <c r="V5" s="21">
        <f>M5-SUM(O5:S5)</f>
        <v>0</v>
      </c>
      <c r="W5" s="18" t="s">
        <v>27</v>
      </c>
    </row>
    <row r="6" spans="1:23" ht="32.25" customHeight="1" x14ac:dyDescent="0.3">
      <c r="A6" s="18">
        <f>IF(B6=B5,A5,A5+1)</f>
        <v>1</v>
      </c>
      <c r="B6" s="25" t="s">
        <v>40</v>
      </c>
      <c r="C6" s="83">
        <v>67</v>
      </c>
      <c r="D6" s="83">
        <v>202</v>
      </c>
      <c r="E6" s="21">
        <v>606.20000000000005</v>
      </c>
      <c r="F6" s="22" t="s">
        <v>23</v>
      </c>
      <c r="G6" s="15"/>
      <c r="H6" s="15"/>
      <c r="I6" s="16"/>
      <c r="J6" s="16"/>
      <c r="K6" s="21">
        <v>0</v>
      </c>
      <c r="L6" s="21">
        <v>36.6</v>
      </c>
      <c r="M6" s="21">
        <f t="shared" ref="M6:M21" si="0">K6+L6</f>
        <v>36.6</v>
      </c>
      <c r="N6" s="22" t="s">
        <v>68</v>
      </c>
      <c r="O6" s="21"/>
      <c r="P6" s="21"/>
      <c r="Q6" s="21">
        <v>20.36</v>
      </c>
      <c r="R6" s="21"/>
      <c r="S6" s="21"/>
      <c r="T6" s="21"/>
      <c r="U6" s="21">
        <f t="shared" ref="U6:U63" si="1">SUM(O6:S6)</f>
        <v>20.36</v>
      </c>
      <c r="V6" s="21">
        <f>M6-SUM(O6:S6)</f>
        <v>16.240000000000002</v>
      </c>
      <c r="W6" s="18" t="s">
        <v>27</v>
      </c>
    </row>
    <row r="7" spans="1:23" ht="32.25" customHeight="1" x14ac:dyDescent="0.3">
      <c r="A7" s="18">
        <f t="shared" ref="A7:A70" si="2">IF(B7=B6,A6,A6+1)</f>
        <v>1</v>
      </c>
      <c r="B7" s="25" t="s">
        <v>40</v>
      </c>
      <c r="C7" s="119">
        <v>67</v>
      </c>
      <c r="D7" s="119">
        <v>158</v>
      </c>
      <c r="E7" s="125">
        <v>10286.299999999999</v>
      </c>
      <c r="F7" s="22" t="s">
        <v>24</v>
      </c>
      <c r="G7" s="15"/>
      <c r="H7" s="15"/>
      <c r="I7" s="16"/>
      <c r="J7" s="16"/>
      <c r="K7" s="21">
        <v>0</v>
      </c>
      <c r="L7" s="21">
        <v>23.8</v>
      </c>
      <c r="M7" s="21">
        <f t="shared" si="0"/>
        <v>23.8</v>
      </c>
      <c r="N7" s="22" t="s">
        <v>68</v>
      </c>
      <c r="O7" s="21"/>
      <c r="P7" s="21"/>
      <c r="Q7" s="21"/>
      <c r="R7" s="21"/>
      <c r="S7" s="21"/>
      <c r="T7" s="21"/>
      <c r="U7" s="21">
        <f t="shared" si="1"/>
        <v>0</v>
      </c>
      <c r="V7" s="21">
        <f>M7-SUM(O7:S7)</f>
        <v>23.8</v>
      </c>
      <c r="W7" s="18" t="s">
        <v>27</v>
      </c>
    </row>
    <row r="8" spans="1:23" ht="32.25" customHeight="1" x14ac:dyDescent="0.3">
      <c r="A8" s="18">
        <f t="shared" si="2"/>
        <v>1</v>
      </c>
      <c r="B8" s="25" t="s">
        <v>40</v>
      </c>
      <c r="C8" s="119"/>
      <c r="D8" s="119"/>
      <c r="E8" s="125"/>
      <c r="F8" s="22" t="s">
        <v>24</v>
      </c>
      <c r="G8" s="15"/>
      <c r="H8" s="15"/>
      <c r="I8" s="16"/>
      <c r="J8" s="16"/>
      <c r="K8" s="21">
        <v>0</v>
      </c>
      <c r="L8" s="21">
        <v>190.4</v>
      </c>
      <c r="M8" s="21">
        <f t="shared" si="0"/>
        <v>190.4</v>
      </c>
      <c r="N8" s="22" t="s">
        <v>68</v>
      </c>
      <c r="O8" s="21"/>
      <c r="P8" s="21"/>
      <c r="Q8" s="21">
        <f>M8</f>
        <v>190.4</v>
      </c>
      <c r="R8" s="21"/>
      <c r="S8" s="21"/>
      <c r="T8" s="21"/>
      <c r="U8" s="21">
        <f t="shared" si="1"/>
        <v>190.4</v>
      </c>
      <c r="V8" s="21">
        <f>M8-SUM(O8:S8)</f>
        <v>0</v>
      </c>
      <c r="W8" s="18" t="s">
        <v>27</v>
      </c>
    </row>
    <row r="9" spans="1:23" ht="32.25" customHeight="1" x14ac:dyDescent="0.3">
      <c r="A9" s="18">
        <f t="shared" si="2"/>
        <v>1</v>
      </c>
      <c r="B9" s="25" t="s">
        <v>40</v>
      </c>
      <c r="C9" s="83">
        <v>67</v>
      </c>
      <c r="D9" s="83">
        <v>250</v>
      </c>
      <c r="E9" s="21">
        <v>711.5</v>
      </c>
      <c r="F9" s="22" t="s">
        <v>28</v>
      </c>
      <c r="G9" s="119">
        <v>52</v>
      </c>
      <c r="H9" s="119">
        <v>1</v>
      </c>
      <c r="I9" s="120">
        <v>252176</v>
      </c>
      <c r="J9" s="20"/>
      <c r="K9" s="21">
        <v>0</v>
      </c>
      <c r="L9" s="21">
        <v>711.5</v>
      </c>
      <c r="M9" s="21">
        <f t="shared" si="0"/>
        <v>711.5</v>
      </c>
      <c r="N9" s="22" t="s">
        <v>68</v>
      </c>
      <c r="O9" s="21"/>
      <c r="P9" s="21"/>
      <c r="Q9" s="21">
        <v>612.26</v>
      </c>
      <c r="R9" s="21"/>
      <c r="S9" s="21"/>
      <c r="T9" s="21"/>
      <c r="U9" s="21">
        <f t="shared" si="1"/>
        <v>612.26</v>
      </c>
      <c r="V9" s="21"/>
      <c r="W9" s="18" t="s">
        <v>27</v>
      </c>
    </row>
    <row r="10" spans="1:23" ht="32.25" customHeight="1" x14ac:dyDescent="0.3">
      <c r="A10" s="18">
        <f t="shared" ref="A10" si="3">IF(B10=B9,A9,A9+1)</f>
        <v>1</v>
      </c>
      <c r="B10" s="25" t="s">
        <v>40</v>
      </c>
      <c r="C10" s="83">
        <v>67</v>
      </c>
      <c r="D10" s="83">
        <v>250</v>
      </c>
      <c r="E10" s="21">
        <v>711.5</v>
      </c>
      <c r="F10" s="22" t="s">
        <v>28</v>
      </c>
      <c r="G10" s="119"/>
      <c r="H10" s="119"/>
      <c r="I10" s="120"/>
      <c r="J10" s="20"/>
      <c r="K10" s="21"/>
      <c r="L10" s="21"/>
      <c r="M10" s="21">
        <f t="shared" si="0"/>
        <v>0</v>
      </c>
      <c r="N10" s="22" t="s">
        <v>69</v>
      </c>
      <c r="O10" s="21">
        <f>M9-Q9</f>
        <v>99.240000000000009</v>
      </c>
      <c r="P10" s="21"/>
      <c r="Q10" s="21"/>
      <c r="R10" s="21"/>
      <c r="S10" s="21"/>
      <c r="T10" s="21"/>
      <c r="U10" s="21">
        <f t="shared" si="1"/>
        <v>99.240000000000009</v>
      </c>
      <c r="V10" s="21"/>
      <c r="W10" s="18" t="s">
        <v>27</v>
      </c>
    </row>
    <row r="11" spans="1:23" ht="32.25" customHeight="1" x14ac:dyDescent="0.3">
      <c r="A11" s="18">
        <f>IF(B11=B9,A9,A9+1)</f>
        <v>1</v>
      </c>
      <c r="B11" s="25" t="s">
        <v>40</v>
      </c>
      <c r="C11" s="83">
        <v>75</v>
      </c>
      <c r="D11" s="83">
        <v>77</v>
      </c>
      <c r="E11" s="21">
        <v>9564.4</v>
      </c>
      <c r="F11" s="22" t="s">
        <v>28</v>
      </c>
      <c r="G11" s="119"/>
      <c r="H11" s="119"/>
      <c r="I11" s="120"/>
      <c r="J11" s="20"/>
      <c r="K11" s="125">
        <v>0</v>
      </c>
      <c r="L11" s="125">
        <v>9564.4</v>
      </c>
      <c r="M11" s="125">
        <f>K11+L11</f>
        <v>9564.4</v>
      </c>
      <c r="N11" s="22" t="s">
        <v>69</v>
      </c>
      <c r="O11" s="21">
        <v>41.51</v>
      </c>
      <c r="P11" s="21"/>
      <c r="Q11" s="21"/>
      <c r="R11" s="21"/>
      <c r="S11" s="21"/>
      <c r="T11" s="21"/>
      <c r="U11" s="21">
        <f t="shared" si="1"/>
        <v>41.51</v>
      </c>
      <c r="V11" s="21"/>
      <c r="W11" s="18" t="s">
        <v>27</v>
      </c>
    </row>
    <row r="12" spans="1:23" ht="32.25" customHeight="1" x14ac:dyDescent="0.3">
      <c r="A12" s="18">
        <f t="shared" si="2"/>
        <v>1</v>
      </c>
      <c r="B12" s="25" t="s">
        <v>40</v>
      </c>
      <c r="C12" s="83">
        <v>75</v>
      </c>
      <c r="D12" s="83">
        <v>77</v>
      </c>
      <c r="E12" s="21">
        <v>9564.4</v>
      </c>
      <c r="F12" s="22" t="s">
        <v>28</v>
      </c>
      <c r="G12" s="19">
        <v>53</v>
      </c>
      <c r="H12" s="19">
        <v>56</v>
      </c>
      <c r="I12" s="20">
        <v>56748</v>
      </c>
      <c r="J12" s="20"/>
      <c r="K12" s="125"/>
      <c r="L12" s="125"/>
      <c r="M12" s="125"/>
      <c r="N12" s="22" t="s">
        <v>70</v>
      </c>
      <c r="O12" s="21">
        <v>403.2</v>
      </c>
      <c r="P12" s="21"/>
      <c r="Q12" s="21"/>
      <c r="R12" s="21"/>
      <c r="S12" s="21"/>
      <c r="T12" s="21"/>
      <c r="U12" s="21">
        <f t="shared" si="1"/>
        <v>403.2</v>
      </c>
      <c r="V12" s="21"/>
      <c r="W12" s="18" t="s">
        <v>27</v>
      </c>
    </row>
    <row r="13" spans="1:23" ht="32.25" customHeight="1" x14ac:dyDescent="0.3">
      <c r="A13" s="18">
        <f t="shared" ref="A13:A17" si="4">IF(B13=B12,A12,A12+1)</f>
        <v>1</v>
      </c>
      <c r="B13" s="25" t="s">
        <v>40</v>
      </c>
      <c r="C13" s="83">
        <v>75</v>
      </c>
      <c r="D13" s="83">
        <v>77</v>
      </c>
      <c r="E13" s="21">
        <v>9564.4</v>
      </c>
      <c r="F13" s="22" t="s">
        <v>28</v>
      </c>
      <c r="G13" s="19"/>
      <c r="H13" s="19"/>
      <c r="I13" s="20"/>
      <c r="J13" s="20"/>
      <c r="K13" s="21"/>
      <c r="L13" s="21"/>
      <c r="M13" s="21"/>
      <c r="N13" s="22" t="s">
        <v>71</v>
      </c>
      <c r="O13" s="21">
        <v>566.27</v>
      </c>
      <c r="P13" s="21"/>
      <c r="Q13" s="21"/>
      <c r="R13" s="21"/>
      <c r="S13" s="21"/>
      <c r="T13" s="21"/>
      <c r="U13" s="21">
        <f t="shared" si="1"/>
        <v>566.27</v>
      </c>
      <c r="V13" s="21"/>
      <c r="W13" s="18" t="s">
        <v>27</v>
      </c>
    </row>
    <row r="14" spans="1:23" ht="32.25" customHeight="1" x14ac:dyDescent="0.3">
      <c r="A14" s="18">
        <f t="shared" si="4"/>
        <v>1</v>
      </c>
      <c r="B14" s="25" t="s">
        <v>40</v>
      </c>
      <c r="C14" s="83">
        <v>75</v>
      </c>
      <c r="D14" s="83">
        <v>77</v>
      </c>
      <c r="E14" s="21">
        <v>9564.4</v>
      </c>
      <c r="F14" s="22" t="s">
        <v>28</v>
      </c>
      <c r="G14" s="19"/>
      <c r="H14" s="19"/>
      <c r="I14" s="20"/>
      <c r="J14" s="20"/>
      <c r="K14" s="21"/>
      <c r="L14" s="21"/>
      <c r="M14" s="21"/>
      <c r="N14" s="22" t="s">
        <v>72</v>
      </c>
      <c r="O14" s="21">
        <v>1845</v>
      </c>
      <c r="P14" s="21"/>
      <c r="Q14" s="21"/>
      <c r="R14" s="21"/>
      <c r="S14" s="21"/>
      <c r="T14" s="21"/>
      <c r="U14" s="21">
        <f t="shared" si="1"/>
        <v>1845</v>
      </c>
      <c r="V14" s="21"/>
      <c r="W14" s="18" t="s">
        <v>27</v>
      </c>
    </row>
    <row r="15" spans="1:23" ht="32.25" customHeight="1" x14ac:dyDescent="0.3">
      <c r="A15" s="18">
        <f t="shared" si="4"/>
        <v>1</v>
      </c>
      <c r="B15" s="25" t="s">
        <v>40</v>
      </c>
      <c r="C15" s="83">
        <v>75</v>
      </c>
      <c r="D15" s="83">
        <v>77</v>
      </c>
      <c r="E15" s="21">
        <v>9564.4</v>
      </c>
      <c r="F15" s="22" t="s">
        <v>28</v>
      </c>
      <c r="G15" s="19"/>
      <c r="H15" s="19"/>
      <c r="I15" s="20"/>
      <c r="J15" s="20"/>
      <c r="K15" s="21"/>
      <c r="L15" s="21"/>
      <c r="M15" s="21"/>
      <c r="N15" s="22" t="s">
        <v>73</v>
      </c>
      <c r="O15" s="21">
        <v>2903.1</v>
      </c>
      <c r="P15" s="21"/>
      <c r="Q15" s="21"/>
      <c r="R15" s="21"/>
      <c r="S15" s="21"/>
      <c r="T15" s="21"/>
      <c r="U15" s="21">
        <f t="shared" si="1"/>
        <v>2903.1</v>
      </c>
      <c r="V15" s="21"/>
      <c r="W15" s="18" t="s">
        <v>27</v>
      </c>
    </row>
    <row r="16" spans="1:23" ht="32.25" customHeight="1" x14ac:dyDescent="0.3">
      <c r="A16" s="18">
        <f t="shared" si="4"/>
        <v>1</v>
      </c>
      <c r="B16" s="25" t="s">
        <v>40</v>
      </c>
      <c r="C16" s="83">
        <v>75</v>
      </c>
      <c r="D16" s="83">
        <v>77</v>
      </c>
      <c r="E16" s="21">
        <v>9564.4</v>
      </c>
      <c r="F16" s="22" t="s">
        <v>28</v>
      </c>
      <c r="G16" s="19"/>
      <c r="H16" s="19"/>
      <c r="I16" s="20"/>
      <c r="J16" s="20"/>
      <c r="K16" s="21"/>
      <c r="L16" s="21"/>
      <c r="M16" s="21"/>
      <c r="N16" s="22" t="s">
        <v>74</v>
      </c>
      <c r="O16" s="21">
        <v>1419.85</v>
      </c>
      <c r="P16" s="21"/>
      <c r="Q16" s="21"/>
      <c r="R16" s="21"/>
      <c r="S16" s="21"/>
      <c r="T16" s="21"/>
      <c r="U16" s="21">
        <f t="shared" si="1"/>
        <v>1419.85</v>
      </c>
      <c r="V16" s="21"/>
      <c r="W16" s="18" t="s">
        <v>27</v>
      </c>
    </row>
    <row r="17" spans="1:23" ht="32.25" customHeight="1" x14ac:dyDescent="0.3">
      <c r="A17" s="18">
        <f t="shared" si="4"/>
        <v>1</v>
      </c>
      <c r="B17" s="25" t="s">
        <v>40</v>
      </c>
      <c r="C17" s="83">
        <v>75</v>
      </c>
      <c r="D17" s="83">
        <v>77</v>
      </c>
      <c r="E17" s="21">
        <v>9564.4</v>
      </c>
      <c r="F17" s="22" t="s">
        <v>28</v>
      </c>
      <c r="G17" s="19"/>
      <c r="H17" s="19"/>
      <c r="I17" s="20"/>
      <c r="J17" s="20"/>
      <c r="K17" s="21"/>
      <c r="L17" s="21"/>
      <c r="M17" s="21"/>
      <c r="N17" s="22" t="s">
        <v>68</v>
      </c>
      <c r="O17" s="21"/>
      <c r="P17" s="21"/>
      <c r="Q17" s="21">
        <f>M11-SUM(O11:O16)</f>
        <v>2385.4699999999993</v>
      </c>
      <c r="R17" s="21"/>
      <c r="S17" s="21"/>
      <c r="T17" s="21"/>
      <c r="U17" s="21">
        <f t="shared" si="1"/>
        <v>2385.4699999999993</v>
      </c>
      <c r="V17" s="21"/>
      <c r="W17" s="18" t="s">
        <v>27</v>
      </c>
    </row>
    <row r="18" spans="1:23" ht="32.25" customHeight="1" x14ac:dyDescent="0.3">
      <c r="A18" s="18">
        <f>IF(B18=B12,A12,A12+1)</f>
        <v>1</v>
      </c>
      <c r="B18" s="25" t="s">
        <v>40</v>
      </c>
      <c r="C18" s="83">
        <v>75</v>
      </c>
      <c r="D18" s="83">
        <v>25</v>
      </c>
      <c r="E18" s="21">
        <v>3414.4</v>
      </c>
      <c r="F18" s="22" t="s">
        <v>24</v>
      </c>
      <c r="G18" s="15"/>
      <c r="H18" s="15"/>
      <c r="I18" s="16"/>
      <c r="J18" s="16"/>
      <c r="K18" s="21">
        <v>0</v>
      </c>
      <c r="L18" s="21">
        <v>278.89999999999998</v>
      </c>
      <c r="M18" s="21">
        <f t="shared" si="0"/>
        <v>278.89999999999998</v>
      </c>
      <c r="N18" s="22"/>
      <c r="O18" s="21"/>
      <c r="P18" s="21"/>
      <c r="Q18" s="21"/>
      <c r="R18" s="21"/>
      <c r="S18" s="21"/>
      <c r="T18" s="21"/>
      <c r="U18" s="21">
        <f t="shared" si="1"/>
        <v>0</v>
      </c>
      <c r="V18" s="21">
        <f>M18-SUM(O18:S18)</f>
        <v>278.89999999999998</v>
      </c>
      <c r="W18" s="18" t="s">
        <v>27</v>
      </c>
    </row>
    <row r="19" spans="1:23" ht="32.25" customHeight="1" x14ac:dyDescent="0.3">
      <c r="A19" s="18">
        <f t="shared" si="2"/>
        <v>1</v>
      </c>
      <c r="B19" s="25" t="s">
        <v>40</v>
      </c>
      <c r="C19" s="83">
        <v>83</v>
      </c>
      <c r="D19" s="83">
        <v>10</v>
      </c>
      <c r="E19" s="21">
        <v>7530.5</v>
      </c>
      <c r="F19" s="22" t="s">
        <v>26</v>
      </c>
      <c r="G19" s="15"/>
      <c r="H19" s="15"/>
      <c r="I19" s="16"/>
      <c r="J19" s="16"/>
      <c r="K19" s="21">
        <v>0</v>
      </c>
      <c r="L19" s="21">
        <v>72.2</v>
      </c>
      <c r="M19" s="21">
        <f t="shared" si="0"/>
        <v>72.2</v>
      </c>
      <c r="N19" s="22" t="s">
        <v>68</v>
      </c>
      <c r="O19" s="21"/>
      <c r="P19" s="21"/>
      <c r="Q19" s="21">
        <f>M19</f>
        <v>72.2</v>
      </c>
      <c r="R19" s="21"/>
      <c r="S19" s="21"/>
      <c r="T19" s="21"/>
      <c r="U19" s="21">
        <f t="shared" si="1"/>
        <v>72.2</v>
      </c>
      <c r="V19" s="21"/>
      <c r="W19" s="18" t="s">
        <v>27</v>
      </c>
    </row>
    <row r="20" spans="1:23" ht="32.25" customHeight="1" x14ac:dyDescent="0.3">
      <c r="A20" s="18">
        <f t="shared" si="2"/>
        <v>1</v>
      </c>
      <c r="B20" s="25" t="s">
        <v>40</v>
      </c>
      <c r="C20" s="83">
        <v>76</v>
      </c>
      <c r="D20" s="83">
        <v>14</v>
      </c>
      <c r="E20" s="21">
        <v>786.8</v>
      </c>
      <c r="F20" s="22" t="s">
        <v>23</v>
      </c>
      <c r="G20" s="15"/>
      <c r="H20" s="15"/>
      <c r="I20" s="16"/>
      <c r="J20" s="16"/>
      <c r="K20" s="21">
        <v>0</v>
      </c>
      <c r="L20" s="21">
        <v>364.8</v>
      </c>
      <c r="M20" s="21">
        <f t="shared" si="0"/>
        <v>364.8</v>
      </c>
      <c r="N20" s="22" t="s">
        <v>68</v>
      </c>
      <c r="O20" s="21"/>
      <c r="P20" s="21"/>
      <c r="Q20" s="21"/>
      <c r="R20" s="21"/>
      <c r="S20" s="21"/>
      <c r="T20" s="21"/>
      <c r="U20" s="21">
        <f t="shared" si="1"/>
        <v>0</v>
      </c>
      <c r="V20" s="21">
        <f>M20-SUM(O20:S20)</f>
        <v>364.8</v>
      </c>
      <c r="W20" s="18" t="s">
        <v>27</v>
      </c>
    </row>
    <row r="21" spans="1:23" ht="32.25" customHeight="1" x14ac:dyDescent="0.3">
      <c r="A21" s="18">
        <f t="shared" si="2"/>
        <v>2</v>
      </c>
      <c r="B21" s="17" t="s">
        <v>41</v>
      </c>
      <c r="C21" s="83">
        <v>3</v>
      </c>
      <c r="D21" s="83">
        <v>274</v>
      </c>
      <c r="E21" s="21">
        <v>20598.7</v>
      </c>
      <c r="F21" s="22" t="s">
        <v>26</v>
      </c>
      <c r="G21" s="15"/>
      <c r="H21" s="15"/>
      <c r="I21" s="16"/>
      <c r="J21" s="16"/>
      <c r="K21" s="21">
        <v>0</v>
      </c>
      <c r="L21" s="21">
        <v>260.3</v>
      </c>
      <c r="M21" s="21">
        <f t="shared" si="0"/>
        <v>260.3</v>
      </c>
      <c r="N21" s="22" t="s">
        <v>68</v>
      </c>
      <c r="O21" s="21"/>
      <c r="P21" s="21"/>
      <c r="Q21" s="21">
        <f>M21</f>
        <v>260.3</v>
      </c>
      <c r="R21" s="21"/>
      <c r="S21" s="21"/>
      <c r="T21" s="21"/>
      <c r="U21" s="21">
        <f t="shared" si="1"/>
        <v>260.3</v>
      </c>
      <c r="V21" s="21">
        <f>M21-SUM(O21:S21)</f>
        <v>0</v>
      </c>
      <c r="W21" s="18" t="s">
        <v>27</v>
      </c>
    </row>
    <row r="22" spans="1:23" ht="32.25" customHeight="1" x14ac:dyDescent="0.3">
      <c r="A22" s="18">
        <f t="shared" si="2"/>
        <v>3</v>
      </c>
      <c r="B22" s="17" t="s">
        <v>42</v>
      </c>
      <c r="C22" s="83">
        <v>75</v>
      </c>
      <c r="D22" s="83">
        <v>41</v>
      </c>
      <c r="E22" s="21">
        <v>1335.2</v>
      </c>
      <c r="F22" s="22" t="s">
        <v>28</v>
      </c>
      <c r="G22" s="19">
        <v>53</v>
      </c>
      <c r="H22" s="19">
        <v>161</v>
      </c>
      <c r="I22" s="20">
        <v>2571</v>
      </c>
      <c r="J22" s="20"/>
      <c r="K22" s="21"/>
      <c r="L22" s="21">
        <v>1335.2</v>
      </c>
      <c r="M22" s="21">
        <f t="shared" ref="M22:M36" si="5">K22+L22</f>
        <v>1335.2</v>
      </c>
      <c r="N22" s="22" t="s">
        <v>75</v>
      </c>
      <c r="O22" s="21"/>
      <c r="P22" s="21">
        <f>L22</f>
        <v>1335.2</v>
      </c>
      <c r="Q22" s="21"/>
      <c r="R22" s="21"/>
      <c r="S22" s="21"/>
      <c r="T22" s="21"/>
      <c r="U22" s="21">
        <f t="shared" si="1"/>
        <v>1335.2</v>
      </c>
      <c r="V22" s="21">
        <f>M22-SUM(O22:S22)</f>
        <v>0</v>
      </c>
      <c r="W22" s="18" t="s">
        <v>48</v>
      </c>
    </row>
    <row r="23" spans="1:23" ht="32.25" customHeight="1" x14ac:dyDescent="0.3">
      <c r="A23" s="18">
        <f t="shared" si="2"/>
        <v>4</v>
      </c>
      <c r="B23" s="17" t="s">
        <v>43</v>
      </c>
      <c r="C23" s="83">
        <v>75</v>
      </c>
      <c r="D23" s="83">
        <v>55</v>
      </c>
      <c r="E23" s="21">
        <v>1097.8</v>
      </c>
      <c r="F23" s="22" t="s">
        <v>28</v>
      </c>
      <c r="G23" s="19">
        <v>53</v>
      </c>
      <c r="H23" s="19">
        <v>161</v>
      </c>
      <c r="I23" s="20">
        <v>2571</v>
      </c>
      <c r="J23" s="20"/>
      <c r="K23" s="21"/>
      <c r="L23" s="21">
        <v>1097.8</v>
      </c>
      <c r="M23" s="21">
        <f t="shared" si="5"/>
        <v>1097.8</v>
      </c>
      <c r="N23" s="22" t="s">
        <v>75</v>
      </c>
      <c r="O23" s="21"/>
      <c r="P23" s="21">
        <f>L23</f>
        <v>1097.8</v>
      </c>
      <c r="Q23" s="21"/>
      <c r="R23" s="21"/>
      <c r="S23" s="21"/>
      <c r="T23" s="21"/>
      <c r="U23" s="21">
        <f t="shared" si="1"/>
        <v>1097.8</v>
      </c>
      <c r="V23" s="21">
        <f>M23-SUM(O23:S23)</f>
        <v>0</v>
      </c>
      <c r="W23" s="18" t="s">
        <v>48</v>
      </c>
    </row>
    <row r="24" spans="1:23" ht="32.25" customHeight="1" x14ac:dyDescent="0.3">
      <c r="A24" s="18">
        <f t="shared" si="2"/>
        <v>5</v>
      </c>
      <c r="B24" s="17" t="s">
        <v>44</v>
      </c>
      <c r="C24" s="83">
        <v>75</v>
      </c>
      <c r="D24" s="83">
        <v>43</v>
      </c>
      <c r="E24" s="21">
        <v>355.8</v>
      </c>
      <c r="F24" s="22" t="s">
        <v>28</v>
      </c>
      <c r="G24" s="19">
        <v>53</v>
      </c>
      <c r="H24" s="19">
        <v>14</v>
      </c>
      <c r="I24" s="22">
        <v>7468</v>
      </c>
      <c r="J24" s="22"/>
      <c r="K24" s="21"/>
      <c r="L24" s="21">
        <v>355.8</v>
      </c>
      <c r="M24" s="21">
        <f t="shared" si="5"/>
        <v>355.8</v>
      </c>
      <c r="N24" s="22" t="s">
        <v>75</v>
      </c>
      <c r="O24" s="21"/>
      <c r="P24" s="21">
        <f>L24</f>
        <v>355.8</v>
      </c>
      <c r="Q24" s="21"/>
      <c r="R24" s="21"/>
      <c r="S24" s="21"/>
      <c r="T24" s="21"/>
      <c r="U24" s="21">
        <f t="shared" si="1"/>
        <v>355.8</v>
      </c>
      <c r="V24" s="21">
        <f>M24-SUM(O24:S24)</f>
        <v>0</v>
      </c>
      <c r="W24" s="18" t="s">
        <v>48</v>
      </c>
    </row>
    <row r="25" spans="1:23" ht="32.25" customHeight="1" x14ac:dyDescent="0.3">
      <c r="A25" s="18">
        <f t="shared" si="2"/>
        <v>6</v>
      </c>
      <c r="B25" s="17" t="s">
        <v>45</v>
      </c>
      <c r="C25" s="83">
        <v>75</v>
      </c>
      <c r="D25" s="83">
        <v>23</v>
      </c>
      <c r="E25" s="21">
        <v>9923.7000000000007</v>
      </c>
      <c r="F25" s="22" t="s">
        <v>28</v>
      </c>
      <c r="G25" s="19">
        <v>6</v>
      </c>
      <c r="H25" s="19">
        <v>73</v>
      </c>
      <c r="I25" s="20">
        <v>6500</v>
      </c>
      <c r="J25" s="20"/>
      <c r="K25" s="21">
        <v>6500</v>
      </c>
      <c r="L25" s="21">
        <f>E25-K25</f>
        <v>3423.7000000000007</v>
      </c>
      <c r="M25" s="21">
        <f t="shared" si="5"/>
        <v>9923.7000000000007</v>
      </c>
      <c r="N25" s="22" t="s">
        <v>75</v>
      </c>
      <c r="O25" s="21"/>
      <c r="P25" s="21">
        <v>1212.4000000000001</v>
      </c>
      <c r="Q25" s="21"/>
      <c r="R25" s="21"/>
      <c r="S25" s="21"/>
      <c r="T25" s="21"/>
      <c r="U25" s="21">
        <f t="shared" si="1"/>
        <v>1212.4000000000001</v>
      </c>
      <c r="V25" s="127">
        <f>M25-SUM(O25:S28)</f>
        <v>411.60000000000036</v>
      </c>
      <c r="W25" s="18" t="s">
        <v>48</v>
      </c>
    </row>
    <row r="26" spans="1:23" ht="32.25" customHeight="1" x14ac:dyDescent="0.3">
      <c r="A26" s="18">
        <f t="shared" si="2"/>
        <v>6</v>
      </c>
      <c r="B26" s="17" t="str">
        <f>B25</f>
        <v>Dương Văn Nhung</v>
      </c>
      <c r="C26" s="83">
        <v>75</v>
      </c>
      <c r="D26" s="83">
        <v>23</v>
      </c>
      <c r="E26" s="21">
        <v>9923.7000000000007</v>
      </c>
      <c r="F26" s="22" t="s">
        <v>28</v>
      </c>
      <c r="G26" s="19"/>
      <c r="H26" s="19"/>
      <c r="I26" s="20"/>
      <c r="J26" s="20"/>
      <c r="K26" s="21"/>
      <c r="L26" s="21"/>
      <c r="M26" s="21"/>
      <c r="N26" s="22" t="s">
        <v>72</v>
      </c>
      <c r="O26" s="21">
        <v>2455.8000000000002</v>
      </c>
      <c r="P26" s="21"/>
      <c r="Q26" s="21"/>
      <c r="R26" s="21"/>
      <c r="S26" s="21"/>
      <c r="T26" s="21"/>
      <c r="U26" s="21">
        <f t="shared" si="1"/>
        <v>2455.8000000000002</v>
      </c>
      <c r="V26" s="128"/>
      <c r="W26" s="18" t="s">
        <v>48</v>
      </c>
    </row>
    <row r="27" spans="1:23" ht="32.25" customHeight="1" x14ac:dyDescent="0.3">
      <c r="A27" s="18">
        <f t="shared" si="2"/>
        <v>6</v>
      </c>
      <c r="B27" s="17" t="str">
        <f t="shared" ref="B27:B28" si="6">B26</f>
        <v>Dương Văn Nhung</v>
      </c>
      <c r="C27" s="83">
        <v>75</v>
      </c>
      <c r="D27" s="83">
        <v>23</v>
      </c>
      <c r="E27" s="21">
        <v>9923.7000000000007</v>
      </c>
      <c r="F27" s="22" t="s">
        <v>28</v>
      </c>
      <c r="G27" s="19"/>
      <c r="H27" s="19"/>
      <c r="I27" s="20"/>
      <c r="J27" s="20"/>
      <c r="K27" s="21"/>
      <c r="L27" s="21"/>
      <c r="M27" s="21"/>
      <c r="N27" s="22" t="s">
        <v>73</v>
      </c>
      <c r="O27" s="21">
        <v>3196.4</v>
      </c>
      <c r="P27" s="21"/>
      <c r="Q27" s="21"/>
      <c r="R27" s="21"/>
      <c r="S27" s="21"/>
      <c r="T27" s="21"/>
      <c r="U27" s="21">
        <f t="shared" si="1"/>
        <v>3196.4</v>
      </c>
      <c r="V27" s="128"/>
      <c r="W27" s="18" t="s">
        <v>48</v>
      </c>
    </row>
    <row r="28" spans="1:23" ht="32.25" customHeight="1" x14ac:dyDescent="0.3">
      <c r="A28" s="18">
        <f t="shared" si="2"/>
        <v>6</v>
      </c>
      <c r="B28" s="17" t="str">
        <f t="shared" si="6"/>
        <v>Dương Văn Nhung</v>
      </c>
      <c r="C28" s="83">
        <v>75</v>
      </c>
      <c r="D28" s="83">
        <v>23</v>
      </c>
      <c r="E28" s="21">
        <v>9923.7000000000007</v>
      </c>
      <c r="F28" s="22" t="s">
        <v>28</v>
      </c>
      <c r="G28" s="19"/>
      <c r="H28" s="19"/>
      <c r="I28" s="20"/>
      <c r="J28" s="20"/>
      <c r="K28" s="21"/>
      <c r="L28" s="21"/>
      <c r="M28" s="21"/>
      <c r="N28" s="22" t="s">
        <v>68</v>
      </c>
      <c r="O28" s="21"/>
      <c r="P28" s="21"/>
      <c r="Q28" s="21">
        <f>9512.1-P25-O26-O27</f>
        <v>2647.5000000000005</v>
      </c>
      <c r="R28" s="21"/>
      <c r="S28" s="21"/>
      <c r="T28" s="21"/>
      <c r="U28" s="21">
        <f t="shared" si="1"/>
        <v>2647.5000000000005</v>
      </c>
      <c r="V28" s="129"/>
      <c r="W28" s="18" t="s">
        <v>48</v>
      </c>
    </row>
    <row r="29" spans="1:23" ht="32.25" customHeight="1" x14ac:dyDescent="0.3">
      <c r="A29" s="18">
        <f t="shared" si="2"/>
        <v>7</v>
      </c>
      <c r="B29" s="25" t="s">
        <v>46</v>
      </c>
      <c r="C29" s="83">
        <v>75</v>
      </c>
      <c r="D29" s="83">
        <v>10</v>
      </c>
      <c r="E29" s="21">
        <v>3506.4</v>
      </c>
      <c r="F29" s="22" t="s">
        <v>28</v>
      </c>
      <c r="G29" s="19">
        <v>6</v>
      </c>
      <c r="H29" s="19">
        <v>71</v>
      </c>
      <c r="I29" s="20"/>
      <c r="J29" s="20"/>
      <c r="K29" s="21"/>
      <c r="L29" s="21">
        <v>3319.3</v>
      </c>
      <c r="M29" s="21">
        <f t="shared" si="5"/>
        <v>3319.3</v>
      </c>
      <c r="N29" s="22" t="s">
        <v>75</v>
      </c>
      <c r="O29" s="21"/>
      <c r="P29" s="21">
        <v>488.29</v>
      </c>
      <c r="Q29" s="21"/>
      <c r="R29" s="21"/>
      <c r="S29" s="21"/>
      <c r="T29" s="21"/>
      <c r="U29" s="21">
        <f t="shared" si="1"/>
        <v>488.29</v>
      </c>
      <c r="V29" s="21">
        <f>M29-SUM(O29:S32)</f>
        <v>0</v>
      </c>
      <c r="W29" s="18" t="s">
        <v>48</v>
      </c>
    </row>
    <row r="30" spans="1:23" ht="32.25" customHeight="1" x14ac:dyDescent="0.3">
      <c r="A30" s="18">
        <f t="shared" si="2"/>
        <v>7</v>
      </c>
      <c r="B30" s="25" t="str">
        <f t="shared" ref="B30:B32" si="7">B29</f>
        <v>Trần Thế Đoàn</v>
      </c>
      <c r="C30" s="83">
        <v>75</v>
      </c>
      <c r="D30" s="83">
        <v>10</v>
      </c>
      <c r="E30" s="21">
        <v>3506.4</v>
      </c>
      <c r="F30" s="22" t="s">
        <v>28</v>
      </c>
      <c r="G30" s="19"/>
      <c r="H30" s="19"/>
      <c r="I30" s="20"/>
      <c r="J30" s="20"/>
      <c r="K30" s="21"/>
      <c r="L30" s="21"/>
      <c r="M30" s="21"/>
      <c r="N30" s="22" t="s">
        <v>70</v>
      </c>
      <c r="O30" s="21">
        <f>554.56+1.8</f>
        <v>556.3599999999999</v>
      </c>
      <c r="P30" s="21"/>
      <c r="Q30" s="21"/>
      <c r="R30" s="21"/>
      <c r="S30" s="21"/>
      <c r="T30" s="21"/>
      <c r="U30" s="21">
        <f t="shared" si="1"/>
        <v>556.3599999999999</v>
      </c>
      <c r="V30" s="21"/>
      <c r="W30" s="18" t="s">
        <v>48</v>
      </c>
    </row>
    <row r="31" spans="1:23" ht="32.25" customHeight="1" x14ac:dyDescent="0.3">
      <c r="A31" s="18">
        <f t="shared" si="2"/>
        <v>7</v>
      </c>
      <c r="B31" s="25" t="str">
        <f t="shared" si="7"/>
        <v>Trần Thế Đoàn</v>
      </c>
      <c r="C31" s="83">
        <v>75</v>
      </c>
      <c r="D31" s="83">
        <v>10</v>
      </c>
      <c r="E31" s="21">
        <v>3506.4</v>
      </c>
      <c r="F31" s="22" t="s">
        <v>28</v>
      </c>
      <c r="G31" s="19"/>
      <c r="H31" s="19"/>
      <c r="I31" s="20"/>
      <c r="J31" s="20"/>
      <c r="K31" s="21"/>
      <c r="L31" s="21"/>
      <c r="M31" s="21"/>
      <c r="N31" s="22" t="s">
        <v>71</v>
      </c>
      <c r="O31" s="21">
        <v>721.84</v>
      </c>
      <c r="P31" s="21"/>
      <c r="Q31" s="21"/>
      <c r="R31" s="21"/>
      <c r="S31" s="21"/>
      <c r="T31" s="21"/>
      <c r="U31" s="21">
        <f t="shared" si="1"/>
        <v>721.84</v>
      </c>
      <c r="V31" s="21"/>
      <c r="W31" s="18" t="s">
        <v>48</v>
      </c>
    </row>
    <row r="32" spans="1:23" ht="32.25" customHeight="1" x14ac:dyDescent="0.3">
      <c r="A32" s="18">
        <f t="shared" si="2"/>
        <v>7</v>
      </c>
      <c r="B32" s="25" t="str">
        <f t="shared" si="7"/>
        <v>Trần Thế Đoàn</v>
      </c>
      <c r="C32" s="83">
        <v>75</v>
      </c>
      <c r="D32" s="83">
        <v>10</v>
      </c>
      <c r="E32" s="21">
        <v>3506.4</v>
      </c>
      <c r="F32" s="22" t="s">
        <v>28</v>
      </c>
      <c r="G32" s="19"/>
      <c r="H32" s="19"/>
      <c r="I32" s="20"/>
      <c r="J32" s="20"/>
      <c r="K32" s="21"/>
      <c r="L32" s="21"/>
      <c r="M32" s="21"/>
      <c r="N32" s="22" t="s">
        <v>68</v>
      </c>
      <c r="O32" s="21"/>
      <c r="P32" s="21"/>
      <c r="Q32" s="21">
        <f>3319.3-P29-O30-O31</f>
        <v>1552.8100000000004</v>
      </c>
      <c r="R32" s="21"/>
      <c r="S32" s="21"/>
      <c r="T32" s="21"/>
      <c r="U32" s="21">
        <f t="shared" si="1"/>
        <v>1552.8100000000004</v>
      </c>
      <c r="V32" s="21"/>
      <c r="W32" s="18" t="s">
        <v>48</v>
      </c>
    </row>
    <row r="33" spans="1:23" ht="32.25" customHeight="1" x14ac:dyDescent="0.3">
      <c r="A33" s="18">
        <f t="shared" si="2"/>
        <v>7</v>
      </c>
      <c r="B33" s="25" t="s">
        <v>46</v>
      </c>
      <c r="C33" s="83">
        <v>67</v>
      </c>
      <c r="D33" s="83">
        <v>248</v>
      </c>
      <c r="E33" s="21">
        <v>2536.6999999999998</v>
      </c>
      <c r="F33" s="22" t="s">
        <v>28</v>
      </c>
      <c r="G33" s="19"/>
      <c r="H33" s="19"/>
      <c r="I33" s="20"/>
      <c r="J33" s="20"/>
      <c r="K33" s="21"/>
      <c r="L33" s="21">
        <v>2536.6999999999998</v>
      </c>
      <c r="M33" s="21">
        <f>K33+L33</f>
        <v>2536.6999999999998</v>
      </c>
      <c r="N33" s="22" t="s">
        <v>77</v>
      </c>
      <c r="O33" s="21">
        <v>409.94</v>
      </c>
      <c r="P33" s="21"/>
      <c r="Q33" s="21"/>
      <c r="R33" s="21"/>
      <c r="S33" s="21"/>
      <c r="T33" s="21"/>
      <c r="U33" s="21">
        <f t="shared" si="1"/>
        <v>409.94</v>
      </c>
      <c r="V33" s="21">
        <f>M33-SUM(O33:S35)</f>
        <v>0</v>
      </c>
      <c r="W33" s="18" t="s">
        <v>48</v>
      </c>
    </row>
    <row r="34" spans="1:23" ht="32.25" customHeight="1" x14ac:dyDescent="0.3">
      <c r="A34" s="18">
        <f t="shared" si="2"/>
        <v>7</v>
      </c>
      <c r="B34" s="25" t="str">
        <f t="shared" ref="B34:B35" si="8">B33</f>
        <v>Trần Thế Đoàn</v>
      </c>
      <c r="C34" s="83">
        <v>67</v>
      </c>
      <c r="D34" s="83">
        <v>248</v>
      </c>
      <c r="E34" s="21">
        <v>2536.6999999999998</v>
      </c>
      <c r="F34" s="22" t="s">
        <v>28</v>
      </c>
      <c r="G34" s="19"/>
      <c r="H34" s="19"/>
      <c r="I34" s="20"/>
      <c r="J34" s="20"/>
      <c r="K34" s="21"/>
      <c r="L34" s="21"/>
      <c r="M34" s="21"/>
      <c r="N34" s="22" t="s">
        <v>69</v>
      </c>
      <c r="O34" s="21">
        <v>1952.24</v>
      </c>
      <c r="P34" s="21"/>
      <c r="Q34" s="21"/>
      <c r="R34" s="21"/>
      <c r="S34" s="21"/>
      <c r="T34" s="21"/>
      <c r="U34" s="21">
        <f t="shared" si="1"/>
        <v>1952.24</v>
      </c>
      <c r="V34" s="21"/>
      <c r="W34" s="18" t="s">
        <v>48</v>
      </c>
    </row>
    <row r="35" spans="1:23" ht="32.25" customHeight="1" x14ac:dyDescent="0.3">
      <c r="A35" s="18">
        <f t="shared" si="2"/>
        <v>7</v>
      </c>
      <c r="B35" s="25" t="str">
        <f t="shared" si="8"/>
        <v>Trần Thế Đoàn</v>
      </c>
      <c r="C35" s="83">
        <v>67</v>
      </c>
      <c r="D35" s="83">
        <v>248</v>
      </c>
      <c r="E35" s="21">
        <v>2536.6999999999998</v>
      </c>
      <c r="F35" s="22" t="s">
        <v>28</v>
      </c>
      <c r="G35" s="19"/>
      <c r="H35" s="19"/>
      <c r="I35" s="20"/>
      <c r="J35" s="20"/>
      <c r="K35" s="21"/>
      <c r="L35" s="21"/>
      <c r="M35" s="21"/>
      <c r="N35" s="22" t="s">
        <v>68</v>
      </c>
      <c r="O35" s="21"/>
      <c r="P35" s="21"/>
      <c r="Q35" s="21">
        <f>M33-O33-O34</f>
        <v>174.51999999999975</v>
      </c>
      <c r="R35" s="21"/>
      <c r="S35" s="21"/>
      <c r="T35" s="21"/>
      <c r="U35" s="21">
        <f t="shared" si="1"/>
        <v>174.51999999999975</v>
      </c>
      <c r="V35" s="21"/>
      <c r="W35" s="18" t="s">
        <v>48</v>
      </c>
    </row>
    <row r="36" spans="1:23" ht="32.25" customHeight="1" x14ac:dyDescent="0.3">
      <c r="A36" s="18">
        <f t="shared" si="2"/>
        <v>8</v>
      </c>
      <c r="B36" s="17" t="s">
        <v>47</v>
      </c>
      <c r="C36" s="83">
        <v>67</v>
      </c>
      <c r="D36" s="83">
        <v>178</v>
      </c>
      <c r="E36" s="21">
        <v>4089.1</v>
      </c>
      <c r="F36" s="22" t="s">
        <v>28</v>
      </c>
      <c r="G36" s="19">
        <v>6</v>
      </c>
      <c r="H36" s="19">
        <v>61</v>
      </c>
      <c r="I36" s="20">
        <v>15080</v>
      </c>
      <c r="J36" s="20"/>
      <c r="K36" s="21">
        <v>1893</v>
      </c>
      <c r="L36" s="21">
        <f>E36-K36</f>
        <v>2196.1</v>
      </c>
      <c r="M36" s="21">
        <f t="shared" si="5"/>
        <v>4089.1</v>
      </c>
      <c r="N36" s="22" t="s">
        <v>75</v>
      </c>
      <c r="O36" s="21"/>
      <c r="P36" s="21">
        <v>246.97</v>
      </c>
      <c r="Q36" s="21"/>
      <c r="R36" s="21"/>
      <c r="S36" s="21"/>
      <c r="T36" s="21"/>
      <c r="U36" s="21">
        <f t="shared" si="1"/>
        <v>246.97</v>
      </c>
      <c r="V36" s="21">
        <f>M36-SUM(O36:S38)</f>
        <v>324.09999999999991</v>
      </c>
      <c r="W36" s="18" t="s">
        <v>48</v>
      </c>
    </row>
    <row r="37" spans="1:23" ht="32.25" customHeight="1" x14ac:dyDescent="0.3">
      <c r="A37" s="18">
        <f t="shared" si="2"/>
        <v>8</v>
      </c>
      <c r="B37" s="17" t="s">
        <v>47</v>
      </c>
      <c r="C37" s="83">
        <v>67</v>
      </c>
      <c r="D37" s="83">
        <v>178</v>
      </c>
      <c r="E37" s="21">
        <v>4089.1</v>
      </c>
      <c r="F37" s="22" t="s">
        <v>28</v>
      </c>
      <c r="G37" s="19"/>
      <c r="H37" s="19"/>
      <c r="I37" s="20"/>
      <c r="J37" s="20"/>
      <c r="K37" s="21"/>
      <c r="L37" s="21"/>
      <c r="M37" s="21"/>
      <c r="N37" s="22" t="s">
        <v>77</v>
      </c>
      <c r="O37" s="21">
        <v>2205.84</v>
      </c>
      <c r="P37" s="21"/>
      <c r="Q37" s="21"/>
      <c r="R37" s="21"/>
      <c r="S37" s="21"/>
      <c r="T37" s="21"/>
      <c r="U37" s="21">
        <f t="shared" si="1"/>
        <v>2205.84</v>
      </c>
      <c r="V37" s="21"/>
      <c r="W37" s="18" t="s">
        <v>48</v>
      </c>
    </row>
    <row r="38" spans="1:23" ht="32.25" customHeight="1" x14ac:dyDescent="0.3">
      <c r="A38" s="18">
        <f t="shared" si="2"/>
        <v>8</v>
      </c>
      <c r="B38" s="17" t="s">
        <v>47</v>
      </c>
      <c r="C38" s="83">
        <v>67</v>
      </c>
      <c r="D38" s="83">
        <v>178</v>
      </c>
      <c r="E38" s="21">
        <v>4089.1</v>
      </c>
      <c r="F38" s="22" t="s">
        <v>28</v>
      </c>
      <c r="G38" s="19"/>
      <c r="H38" s="19"/>
      <c r="I38" s="20"/>
      <c r="J38" s="20"/>
      <c r="K38" s="21"/>
      <c r="L38" s="21"/>
      <c r="M38" s="21"/>
      <c r="N38" s="22" t="s">
        <v>68</v>
      </c>
      <c r="O38" s="21"/>
      <c r="P38" s="21"/>
      <c r="Q38" s="21">
        <f>3765-P36-O37</f>
        <v>1312.19</v>
      </c>
      <c r="R38" s="21"/>
      <c r="S38" s="21"/>
      <c r="T38" s="21"/>
      <c r="U38" s="21">
        <f t="shared" si="1"/>
        <v>1312.19</v>
      </c>
      <c r="V38" s="21"/>
      <c r="W38" s="18" t="s">
        <v>48</v>
      </c>
    </row>
    <row r="39" spans="1:23" ht="32.25" customHeight="1" x14ac:dyDescent="0.3">
      <c r="A39" s="18">
        <f t="shared" si="2"/>
        <v>9</v>
      </c>
      <c r="B39" s="17" t="s">
        <v>49</v>
      </c>
      <c r="C39" s="83">
        <v>75</v>
      </c>
      <c r="D39" s="83">
        <v>72</v>
      </c>
      <c r="E39" s="21">
        <v>7037.6</v>
      </c>
      <c r="F39" s="22" t="s">
        <v>28</v>
      </c>
      <c r="G39" s="119">
        <v>6</v>
      </c>
      <c r="H39" s="119">
        <v>67</v>
      </c>
      <c r="I39" s="120">
        <v>15080</v>
      </c>
      <c r="J39" s="20"/>
      <c r="K39" s="21"/>
      <c r="L39" s="21">
        <v>7037.6</v>
      </c>
      <c r="M39" s="21">
        <f t="shared" ref="M39:M50" si="9">K39+L39</f>
        <v>7037.6</v>
      </c>
      <c r="N39" s="22" t="s">
        <v>70</v>
      </c>
      <c r="O39" s="21">
        <v>3701.59</v>
      </c>
      <c r="P39" s="21"/>
      <c r="Q39" s="21"/>
      <c r="R39" s="21"/>
      <c r="S39" s="21"/>
      <c r="T39" s="21"/>
      <c r="U39" s="21">
        <f t="shared" si="1"/>
        <v>3701.59</v>
      </c>
      <c r="V39" s="21">
        <f>M39-SUM(O39:S41)</f>
        <v>1.0000000000218279E-2</v>
      </c>
      <c r="W39" s="18" t="s">
        <v>55</v>
      </c>
    </row>
    <row r="40" spans="1:23" ht="32.25" customHeight="1" x14ac:dyDescent="0.3">
      <c r="A40" s="18">
        <f t="shared" si="2"/>
        <v>9</v>
      </c>
      <c r="B40" s="17" t="str">
        <f t="shared" ref="B40:B41" si="10">B39</f>
        <v xml:space="preserve">UBND  xã
(Trần Thế Huyên) </v>
      </c>
      <c r="C40" s="83">
        <v>75</v>
      </c>
      <c r="D40" s="83">
        <v>72</v>
      </c>
      <c r="E40" s="21">
        <v>7037.6</v>
      </c>
      <c r="F40" s="22" t="s">
        <v>28</v>
      </c>
      <c r="G40" s="119"/>
      <c r="H40" s="119"/>
      <c r="I40" s="120"/>
      <c r="J40" s="20"/>
      <c r="K40" s="21"/>
      <c r="L40" s="21"/>
      <c r="M40" s="21"/>
      <c r="N40" s="22" t="s">
        <v>71</v>
      </c>
      <c r="O40" s="21">
        <v>2945</v>
      </c>
      <c r="P40" s="21"/>
      <c r="Q40" s="21"/>
      <c r="R40" s="21"/>
      <c r="S40" s="21"/>
      <c r="T40" s="21"/>
      <c r="U40" s="21">
        <f t="shared" si="1"/>
        <v>2945</v>
      </c>
      <c r="V40" s="21"/>
      <c r="W40" s="18" t="s">
        <v>55</v>
      </c>
    </row>
    <row r="41" spans="1:23" ht="32.25" customHeight="1" x14ac:dyDescent="0.3">
      <c r="A41" s="18">
        <f t="shared" si="2"/>
        <v>9</v>
      </c>
      <c r="B41" s="17" t="str">
        <f t="shared" si="10"/>
        <v xml:space="preserve">UBND  xã
(Trần Thế Huyên) </v>
      </c>
      <c r="C41" s="83">
        <v>75</v>
      </c>
      <c r="D41" s="83">
        <v>72</v>
      </c>
      <c r="E41" s="21">
        <v>7037.6</v>
      </c>
      <c r="F41" s="22" t="s">
        <v>28</v>
      </c>
      <c r="G41" s="119"/>
      <c r="H41" s="119"/>
      <c r="I41" s="120"/>
      <c r="J41" s="20"/>
      <c r="K41" s="21"/>
      <c r="L41" s="21"/>
      <c r="M41" s="21"/>
      <c r="N41" s="22" t="s">
        <v>72</v>
      </c>
      <c r="O41" s="21">
        <v>391</v>
      </c>
      <c r="P41" s="21"/>
      <c r="Q41" s="21"/>
      <c r="R41" s="21"/>
      <c r="S41" s="21"/>
      <c r="T41" s="21"/>
      <c r="U41" s="21">
        <f t="shared" si="1"/>
        <v>391</v>
      </c>
      <c r="V41" s="21"/>
      <c r="W41" s="18" t="s">
        <v>55</v>
      </c>
    </row>
    <row r="42" spans="1:23" ht="32.25" customHeight="1" x14ac:dyDescent="0.3">
      <c r="A42" s="18">
        <f t="shared" si="2"/>
        <v>10</v>
      </c>
      <c r="B42" s="17" t="s">
        <v>50</v>
      </c>
      <c r="C42" s="83">
        <v>75</v>
      </c>
      <c r="D42" s="83">
        <v>249</v>
      </c>
      <c r="E42" s="21">
        <v>818.2</v>
      </c>
      <c r="F42" s="22" t="s">
        <v>28</v>
      </c>
      <c r="G42" s="119"/>
      <c r="H42" s="119"/>
      <c r="I42" s="120"/>
      <c r="J42" s="20"/>
      <c r="K42" s="21"/>
      <c r="L42" s="21">
        <v>818.2</v>
      </c>
      <c r="M42" s="21">
        <v>818.2</v>
      </c>
      <c r="N42" s="22" t="s">
        <v>69</v>
      </c>
      <c r="O42" s="21">
        <v>582.85</v>
      </c>
      <c r="P42" s="21"/>
      <c r="Q42" s="21"/>
      <c r="R42" s="21"/>
      <c r="S42" s="21"/>
      <c r="T42" s="21"/>
      <c r="U42" s="21">
        <f t="shared" si="1"/>
        <v>582.85</v>
      </c>
      <c r="V42" s="21"/>
      <c r="W42" s="18" t="s">
        <v>55</v>
      </c>
    </row>
    <row r="43" spans="1:23" ht="32.25" customHeight="1" x14ac:dyDescent="0.3">
      <c r="A43" s="18">
        <f t="shared" si="2"/>
        <v>10</v>
      </c>
      <c r="B43" s="17" t="str">
        <f>B42</f>
        <v>UBND xã
(Trần Thế Quân)</v>
      </c>
      <c r="C43" s="83">
        <v>75</v>
      </c>
      <c r="D43" s="83">
        <v>249</v>
      </c>
      <c r="E43" s="21">
        <v>818.2</v>
      </c>
      <c r="F43" s="22" t="s">
        <v>28</v>
      </c>
      <c r="G43" s="119"/>
      <c r="H43" s="119"/>
      <c r="I43" s="120"/>
      <c r="J43" s="20"/>
      <c r="K43" s="21"/>
      <c r="L43" s="21"/>
      <c r="M43" s="21"/>
      <c r="N43" s="22" t="s">
        <v>70</v>
      </c>
      <c r="O43" s="21">
        <v>235.36</v>
      </c>
      <c r="P43" s="21"/>
      <c r="Q43" s="21"/>
      <c r="R43" s="21"/>
      <c r="S43" s="21"/>
      <c r="T43" s="21"/>
      <c r="U43" s="21">
        <f t="shared" si="1"/>
        <v>235.36</v>
      </c>
      <c r="V43" s="21"/>
      <c r="W43" s="18" t="s">
        <v>55</v>
      </c>
    </row>
    <row r="44" spans="1:23" ht="32.25" customHeight="1" x14ac:dyDescent="0.3">
      <c r="A44" s="18">
        <f t="shared" si="2"/>
        <v>11</v>
      </c>
      <c r="B44" s="25" t="s">
        <v>51</v>
      </c>
      <c r="C44" s="83">
        <v>75</v>
      </c>
      <c r="D44" s="83">
        <v>76</v>
      </c>
      <c r="E44" s="21">
        <v>2288.4</v>
      </c>
      <c r="F44" s="22" t="s">
        <v>28</v>
      </c>
      <c r="G44" s="119"/>
      <c r="H44" s="119"/>
      <c r="I44" s="120"/>
      <c r="J44" s="20"/>
      <c r="K44" s="21"/>
      <c r="L44" s="21">
        <v>2288.4</v>
      </c>
      <c r="M44" s="21">
        <f t="shared" si="9"/>
        <v>2288.4</v>
      </c>
      <c r="N44" s="22" t="s">
        <v>71</v>
      </c>
      <c r="O44" s="21">
        <v>530.30999999999995</v>
      </c>
      <c r="P44" s="21"/>
      <c r="Q44" s="21"/>
      <c r="R44" s="21"/>
      <c r="S44" s="21"/>
      <c r="T44" s="21"/>
      <c r="U44" s="21">
        <f t="shared" si="1"/>
        <v>530.30999999999995</v>
      </c>
      <c r="V44" s="21"/>
      <c r="W44" s="18" t="s">
        <v>55</v>
      </c>
    </row>
    <row r="45" spans="1:23" ht="32.25" customHeight="1" x14ac:dyDescent="0.3">
      <c r="A45" s="18">
        <f t="shared" si="2"/>
        <v>11</v>
      </c>
      <c r="B45" s="25" t="str">
        <f>B44</f>
        <v>UBND xã
(Trần Thế Huyên 
Trần Thế Quân)</v>
      </c>
      <c r="C45" s="83">
        <v>75</v>
      </c>
      <c r="D45" s="83">
        <v>76</v>
      </c>
      <c r="E45" s="21">
        <v>2288.4</v>
      </c>
      <c r="F45" s="22" t="s">
        <v>28</v>
      </c>
      <c r="G45" s="119"/>
      <c r="H45" s="119"/>
      <c r="I45" s="120"/>
      <c r="J45" s="20"/>
      <c r="K45" s="21"/>
      <c r="L45" s="21"/>
      <c r="M45" s="21"/>
      <c r="N45" s="22" t="s">
        <v>72</v>
      </c>
      <c r="O45" s="21">
        <f>M44-O44</f>
        <v>1758.0900000000001</v>
      </c>
      <c r="P45" s="21"/>
      <c r="Q45" s="21"/>
      <c r="R45" s="21"/>
      <c r="S45" s="21"/>
      <c r="T45" s="21"/>
      <c r="U45" s="21">
        <f t="shared" si="1"/>
        <v>1758.0900000000001</v>
      </c>
      <c r="V45" s="21"/>
      <c r="W45" s="18" t="s">
        <v>55</v>
      </c>
    </row>
    <row r="46" spans="1:23" ht="32.25" customHeight="1" x14ac:dyDescent="0.3">
      <c r="A46" s="18">
        <f t="shared" si="2"/>
        <v>11</v>
      </c>
      <c r="B46" s="25" t="s">
        <v>51</v>
      </c>
      <c r="C46" s="83">
        <v>75</v>
      </c>
      <c r="D46" s="83">
        <v>75</v>
      </c>
      <c r="E46" s="21">
        <v>1279.0999999999999</v>
      </c>
      <c r="F46" s="22" t="s">
        <v>28</v>
      </c>
      <c r="G46" s="119"/>
      <c r="H46" s="119"/>
      <c r="I46" s="120"/>
      <c r="J46" s="20"/>
      <c r="K46" s="21"/>
      <c r="L46" s="21">
        <v>1279.0999999999999</v>
      </c>
      <c r="M46" s="21">
        <f t="shared" si="9"/>
        <v>1279.0999999999999</v>
      </c>
      <c r="N46" s="22" t="s">
        <v>70</v>
      </c>
      <c r="O46" s="21">
        <v>122.11</v>
      </c>
      <c r="P46" s="21"/>
      <c r="Q46" s="21"/>
      <c r="R46" s="21"/>
      <c r="S46" s="21"/>
      <c r="T46" s="21"/>
      <c r="U46" s="21">
        <f t="shared" si="1"/>
        <v>122.11</v>
      </c>
      <c r="V46" s="21">
        <f>M46-SUM(O46:S48)</f>
        <v>0</v>
      </c>
      <c r="W46" s="18" t="s">
        <v>55</v>
      </c>
    </row>
    <row r="47" spans="1:23" ht="32.25" customHeight="1" x14ac:dyDescent="0.3">
      <c r="A47" s="18">
        <f t="shared" si="2"/>
        <v>11</v>
      </c>
      <c r="B47" s="25" t="str">
        <f t="shared" ref="B47:B48" si="11">B46</f>
        <v>UBND xã
(Trần Thế Huyên 
Trần Thế Quân)</v>
      </c>
      <c r="C47" s="83">
        <v>75</v>
      </c>
      <c r="D47" s="83">
        <v>75</v>
      </c>
      <c r="E47" s="21">
        <v>1279.0999999999999</v>
      </c>
      <c r="F47" s="22" t="s">
        <v>28</v>
      </c>
      <c r="G47" s="119"/>
      <c r="H47" s="119"/>
      <c r="I47" s="120"/>
      <c r="J47" s="20"/>
      <c r="K47" s="21"/>
      <c r="L47" s="21"/>
      <c r="M47" s="21"/>
      <c r="N47" s="22" t="s">
        <v>71</v>
      </c>
      <c r="O47" s="21">
        <v>1115.96</v>
      </c>
      <c r="P47" s="21"/>
      <c r="Q47" s="21"/>
      <c r="R47" s="21"/>
      <c r="S47" s="21"/>
      <c r="T47" s="21"/>
      <c r="U47" s="21">
        <f t="shared" si="1"/>
        <v>1115.96</v>
      </c>
      <c r="V47" s="21"/>
      <c r="W47" s="18" t="s">
        <v>55</v>
      </c>
    </row>
    <row r="48" spans="1:23" ht="32.25" customHeight="1" x14ac:dyDescent="0.3">
      <c r="A48" s="18">
        <f t="shared" si="2"/>
        <v>11</v>
      </c>
      <c r="B48" s="25" t="str">
        <f t="shared" si="11"/>
        <v>UBND xã
(Trần Thế Huyên 
Trần Thế Quân)</v>
      </c>
      <c r="C48" s="83">
        <v>75</v>
      </c>
      <c r="D48" s="83">
        <v>75</v>
      </c>
      <c r="E48" s="21">
        <v>1279.0999999999999</v>
      </c>
      <c r="F48" s="22" t="s">
        <v>28</v>
      </c>
      <c r="G48" s="119"/>
      <c r="H48" s="119"/>
      <c r="I48" s="120"/>
      <c r="J48" s="20"/>
      <c r="K48" s="21"/>
      <c r="L48" s="21"/>
      <c r="M48" s="21"/>
      <c r="N48" s="22" t="s">
        <v>72</v>
      </c>
      <c r="O48" s="21">
        <v>41.03</v>
      </c>
      <c r="P48" s="21"/>
      <c r="Q48" s="21"/>
      <c r="R48" s="21"/>
      <c r="S48" s="21"/>
      <c r="T48" s="21"/>
      <c r="U48" s="21">
        <f t="shared" si="1"/>
        <v>41.03</v>
      </c>
      <c r="V48" s="21"/>
      <c r="W48" s="18" t="s">
        <v>55</v>
      </c>
    </row>
    <row r="49" spans="1:23" ht="32.25" customHeight="1" x14ac:dyDescent="0.3">
      <c r="A49" s="18">
        <f t="shared" si="2"/>
        <v>12</v>
      </c>
      <c r="B49" s="17" t="s">
        <v>52</v>
      </c>
      <c r="C49" s="83">
        <v>75</v>
      </c>
      <c r="D49" s="83">
        <v>74</v>
      </c>
      <c r="E49" s="21">
        <v>953.5</v>
      </c>
      <c r="F49" s="22" t="s">
        <v>28</v>
      </c>
      <c r="G49" s="119"/>
      <c r="H49" s="119"/>
      <c r="I49" s="120"/>
      <c r="J49" s="20"/>
      <c r="K49" s="21"/>
      <c r="L49" s="21">
        <v>953.5</v>
      </c>
      <c r="M49" s="21">
        <f t="shared" si="9"/>
        <v>953.5</v>
      </c>
      <c r="N49" s="22" t="s">
        <v>70</v>
      </c>
      <c r="O49" s="21">
        <f>M49</f>
        <v>953.5</v>
      </c>
      <c r="P49" s="21"/>
      <c r="Q49" s="21"/>
      <c r="R49" s="21"/>
      <c r="S49" s="21"/>
      <c r="T49" s="21"/>
      <c r="U49" s="21">
        <f t="shared" si="1"/>
        <v>953.5</v>
      </c>
      <c r="V49" s="21">
        <f>M49-SUM(O49:S49)</f>
        <v>0</v>
      </c>
      <c r="W49" s="18" t="s">
        <v>55</v>
      </c>
    </row>
    <row r="50" spans="1:23" ht="36.75" customHeight="1" x14ac:dyDescent="0.3">
      <c r="A50" s="18">
        <f t="shared" si="2"/>
        <v>13</v>
      </c>
      <c r="B50" s="17" t="s">
        <v>53</v>
      </c>
      <c r="C50" s="83">
        <v>75</v>
      </c>
      <c r="D50" s="83">
        <v>73</v>
      </c>
      <c r="E50" s="21">
        <v>817.8</v>
      </c>
      <c r="F50" s="22" t="s">
        <v>28</v>
      </c>
      <c r="G50" s="119"/>
      <c r="H50" s="119"/>
      <c r="I50" s="120"/>
      <c r="J50" s="20"/>
      <c r="K50" s="21"/>
      <c r="L50" s="21">
        <v>817.8</v>
      </c>
      <c r="M50" s="21">
        <f t="shared" si="9"/>
        <v>817.8</v>
      </c>
      <c r="N50" s="22" t="s">
        <v>70</v>
      </c>
      <c r="O50" s="21">
        <f>M50</f>
        <v>817.8</v>
      </c>
      <c r="P50" s="21"/>
      <c r="Q50" s="21"/>
      <c r="R50" s="21"/>
      <c r="S50" s="21"/>
      <c r="T50" s="21"/>
      <c r="U50" s="21">
        <f t="shared" si="1"/>
        <v>817.8</v>
      </c>
      <c r="V50" s="21">
        <f>M50-SUM(O50:S50)</f>
        <v>0</v>
      </c>
      <c r="W50" s="18" t="s">
        <v>55</v>
      </c>
    </row>
    <row r="51" spans="1:23" ht="36.75" customHeight="1" x14ac:dyDescent="0.3">
      <c r="A51" s="18">
        <f t="shared" si="2"/>
        <v>14</v>
      </c>
      <c r="B51" s="17" t="s">
        <v>54</v>
      </c>
      <c r="C51" s="83">
        <v>67</v>
      </c>
      <c r="D51" s="83">
        <v>246</v>
      </c>
      <c r="E51" s="21">
        <v>3911.1</v>
      </c>
      <c r="F51" s="22" t="s">
        <v>28</v>
      </c>
      <c r="G51" s="19">
        <v>45</v>
      </c>
      <c r="H51" s="19">
        <v>497</v>
      </c>
      <c r="I51" s="20">
        <v>15080</v>
      </c>
      <c r="J51" s="20"/>
      <c r="K51" s="21"/>
      <c r="L51" s="21">
        <v>3911.1</v>
      </c>
      <c r="M51" s="21">
        <f>K51+L51</f>
        <v>3911.1</v>
      </c>
      <c r="N51" s="22" t="s">
        <v>78</v>
      </c>
      <c r="O51" s="21"/>
      <c r="P51" s="21">
        <f>3788.8-O52-Q53-560.2</f>
        <v>1869.5800000000002</v>
      </c>
      <c r="Q51" s="21"/>
      <c r="R51" s="21"/>
      <c r="S51" s="21"/>
      <c r="T51" s="21"/>
      <c r="U51" s="21">
        <f t="shared" si="1"/>
        <v>1869.5800000000002</v>
      </c>
      <c r="V51" s="21">
        <f>M51-SUM(O51:S53)</f>
        <v>682.5</v>
      </c>
      <c r="W51" s="18" t="s">
        <v>55</v>
      </c>
    </row>
    <row r="52" spans="1:23" ht="37.5" customHeight="1" x14ac:dyDescent="0.3">
      <c r="A52" s="18">
        <f t="shared" si="2"/>
        <v>14</v>
      </c>
      <c r="B52" s="17" t="str">
        <f t="shared" ref="B52:B53" si="12">B51</f>
        <v>UBND xã
(Nguyễn Thị Liên)</v>
      </c>
      <c r="C52" s="83">
        <v>67</v>
      </c>
      <c r="D52" s="83">
        <v>246</v>
      </c>
      <c r="E52" s="21">
        <v>3911.1</v>
      </c>
      <c r="F52" s="22" t="s">
        <v>28</v>
      </c>
      <c r="G52" s="19"/>
      <c r="H52" s="19"/>
      <c r="I52" s="20"/>
      <c r="J52" s="20"/>
      <c r="K52" s="21"/>
      <c r="L52" s="21"/>
      <c r="M52" s="21"/>
      <c r="N52" s="22" t="s">
        <v>77</v>
      </c>
      <c r="O52" s="21">
        <v>1002.65</v>
      </c>
      <c r="P52" s="21"/>
      <c r="Q52" s="21"/>
      <c r="R52" s="21"/>
      <c r="S52" s="21"/>
      <c r="T52" s="21"/>
      <c r="U52" s="21">
        <f t="shared" si="1"/>
        <v>1002.65</v>
      </c>
      <c r="V52" s="21"/>
      <c r="W52" s="18" t="s">
        <v>55</v>
      </c>
    </row>
    <row r="53" spans="1:23" ht="39" customHeight="1" x14ac:dyDescent="0.3">
      <c r="A53" s="18">
        <f t="shared" si="2"/>
        <v>14</v>
      </c>
      <c r="B53" s="17" t="str">
        <f t="shared" si="12"/>
        <v>UBND xã
(Nguyễn Thị Liên)</v>
      </c>
      <c r="C53" s="83">
        <v>67</v>
      </c>
      <c r="D53" s="83">
        <v>246</v>
      </c>
      <c r="E53" s="21">
        <v>3911.1</v>
      </c>
      <c r="F53" s="22" t="s">
        <v>28</v>
      </c>
      <c r="G53" s="19"/>
      <c r="H53" s="19"/>
      <c r="I53" s="20"/>
      <c r="J53" s="20"/>
      <c r="K53" s="21"/>
      <c r="L53" s="21"/>
      <c r="M53" s="21"/>
      <c r="N53" s="22" t="s">
        <v>68</v>
      </c>
      <c r="O53" s="21"/>
      <c r="P53" s="21"/>
      <c r="Q53" s="21">
        <v>356.37</v>
      </c>
      <c r="R53" s="21"/>
      <c r="S53" s="21"/>
      <c r="T53" s="21"/>
      <c r="U53" s="21">
        <f t="shared" si="1"/>
        <v>356.37</v>
      </c>
      <c r="V53" s="21"/>
      <c r="W53" s="18" t="s">
        <v>55</v>
      </c>
    </row>
    <row r="54" spans="1:23" ht="37.5" customHeight="1" x14ac:dyDescent="0.3">
      <c r="A54" s="18">
        <f t="shared" si="2"/>
        <v>15</v>
      </c>
      <c r="B54" s="17" t="s">
        <v>56</v>
      </c>
      <c r="C54" s="83">
        <v>75</v>
      </c>
      <c r="D54" s="83">
        <v>18</v>
      </c>
      <c r="E54" s="21">
        <v>8190.5</v>
      </c>
      <c r="F54" s="22" t="s">
        <v>57</v>
      </c>
      <c r="G54" s="19">
        <v>6</v>
      </c>
      <c r="H54" s="19">
        <v>72</v>
      </c>
      <c r="I54" s="20"/>
      <c r="J54" s="20"/>
      <c r="K54" s="21">
        <v>3417</v>
      </c>
      <c r="L54" s="21">
        <v>4574</v>
      </c>
      <c r="M54" s="21">
        <f>K54+L54</f>
        <v>7991</v>
      </c>
      <c r="N54" s="22" t="s">
        <v>71</v>
      </c>
      <c r="O54" s="21">
        <v>2188.65</v>
      </c>
      <c r="P54" s="21"/>
      <c r="Q54" s="21"/>
      <c r="R54" s="21"/>
      <c r="S54" s="21"/>
      <c r="T54" s="21"/>
      <c r="U54" s="21">
        <f t="shared" si="1"/>
        <v>2188.65</v>
      </c>
      <c r="V54" s="21">
        <f>M54-SUM(O54:S57)</f>
        <v>0</v>
      </c>
      <c r="W54" s="18" t="s">
        <v>59</v>
      </c>
    </row>
    <row r="55" spans="1:23" ht="37.5" customHeight="1" x14ac:dyDescent="0.3">
      <c r="A55" s="18">
        <f t="shared" si="2"/>
        <v>15</v>
      </c>
      <c r="B55" s="17" t="str">
        <f t="shared" ref="B55:B57" si="13">B54</f>
        <v>Giáp Văn Cam</v>
      </c>
      <c r="C55" s="83">
        <v>75</v>
      </c>
      <c r="D55" s="83">
        <v>18</v>
      </c>
      <c r="E55" s="21">
        <v>8190.5</v>
      </c>
      <c r="F55" s="22" t="s">
        <v>57</v>
      </c>
      <c r="G55" s="19"/>
      <c r="H55" s="19"/>
      <c r="I55" s="20"/>
      <c r="J55" s="20"/>
      <c r="K55" s="21"/>
      <c r="L55" s="21"/>
      <c r="M55" s="21"/>
      <c r="N55" s="22" t="s">
        <v>72</v>
      </c>
      <c r="O55" s="21">
        <v>3650.08</v>
      </c>
      <c r="P55" s="21"/>
      <c r="Q55" s="21"/>
      <c r="R55" s="21"/>
      <c r="S55" s="21"/>
      <c r="T55" s="21"/>
      <c r="U55" s="21">
        <f t="shared" si="1"/>
        <v>3650.08</v>
      </c>
      <c r="V55" s="21"/>
      <c r="W55" s="18" t="s">
        <v>59</v>
      </c>
    </row>
    <row r="56" spans="1:23" ht="37.5" customHeight="1" x14ac:dyDescent="0.3">
      <c r="A56" s="18">
        <f t="shared" si="2"/>
        <v>15</v>
      </c>
      <c r="B56" s="17" t="str">
        <f t="shared" si="13"/>
        <v>Giáp Văn Cam</v>
      </c>
      <c r="C56" s="83">
        <v>75</v>
      </c>
      <c r="D56" s="83">
        <v>18</v>
      </c>
      <c r="E56" s="21">
        <v>8190.5</v>
      </c>
      <c r="F56" s="22" t="s">
        <v>57</v>
      </c>
      <c r="G56" s="19"/>
      <c r="H56" s="19"/>
      <c r="I56" s="20"/>
      <c r="J56" s="20"/>
      <c r="K56" s="21"/>
      <c r="L56" s="21"/>
      <c r="M56" s="21"/>
      <c r="N56" s="22" t="s">
        <v>75</v>
      </c>
      <c r="O56" s="21"/>
      <c r="P56" s="21">
        <v>625.87</v>
      </c>
      <c r="Q56" s="21"/>
      <c r="R56" s="21"/>
      <c r="S56" s="21"/>
      <c r="T56" s="21"/>
      <c r="U56" s="21">
        <f t="shared" si="1"/>
        <v>625.87</v>
      </c>
      <c r="V56" s="21"/>
      <c r="W56" s="18" t="s">
        <v>59</v>
      </c>
    </row>
    <row r="57" spans="1:23" ht="37.5" customHeight="1" x14ac:dyDescent="0.3">
      <c r="A57" s="18">
        <f t="shared" si="2"/>
        <v>15</v>
      </c>
      <c r="B57" s="17" t="str">
        <f t="shared" si="13"/>
        <v>Giáp Văn Cam</v>
      </c>
      <c r="C57" s="83">
        <v>75</v>
      </c>
      <c r="D57" s="83">
        <v>18</v>
      </c>
      <c r="E57" s="21">
        <v>8190.5</v>
      </c>
      <c r="F57" s="22" t="s">
        <v>57</v>
      </c>
      <c r="G57" s="19"/>
      <c r="H57" s="19"/>
      <c r="I57" s="20"/>
      <c r="J57" s="20"/>
      <c r="K57" s="21"/>
      <c r="L57" s="21"/>
      <c r="M57" s="21"/>
      <c r="N57" s="22" t="s">
        <v>68</v>
      </c>
      <c r="O57" s="21"/>
      <c r="P57" s="21"/>
      <c r="Q57" s="21">
        <f>7991-P56-O55-O54</f>
        <v>1526.4</v>
      </c>
      <c r="R57" s="21"/>
      <c r="S57" s="21"/>
      <c r="T57" s="21"/>
      <c r="U57" s="21">
        <f t="shared" si="1"/>
        <v>1526.4</v>
      </c>
      <c r="V57" s="21"/>
      <c r="W57" s="18" t="s">
        <v>59</v>
      </c>
    </row>
    <row r="58" spans="1:23" ht="39" customHeight="1" x14ac:dyDescent="0.3">
      <c r="A58" s="18">
        <f t="shared" si="2"/>
        <v>16</v>
      </c>
      <c r="B58" s="17" t="s">
        <v>58</v>
      </c>
      <c r="C58" s="83">
        <v>67</v>
      </c>
      <c r="D58" s="83">
        <v>191</v>
      </c>
      <c r="E58" s="21">
        <v>6878</v>
      </c>
      <c r="F58" s="22" t="s">
        <v>57</v>
      </c>
      <c r="G58" s="19">
        <v>6</v>
      </c>
      <c r="H58" s="19">
        <v>60</v>
      </c>
      <c r="I58" s="20">
        <v>15080</v>
      </c>
      <c r="J58" s="20"/>
      <c r="K58" s="21">
        <v>3824</v>
      </c>
      <c r="L58" s="21">
        <f>E58-K58</f>
        <v>3054</v>
      </c>
      <c r="M58" s="21">
        <f>K58+L58</f>
        <v>6878</v>
      </c>
      <c r="N58" s="22" t="s">
        <v>77</v>
      </c>
      <c r="O58" s="21">
        <v>1415.52</v>
      </c>
      <c r="P58" s="21"/>
      <c r="Q58" s="21"/>
      <c r="R58" s="21"/>
      <c r="S58" s="21"/>
      <c r="T58" s="21"/>
      <c r="U58" s="21">
        <f t="shared" si="1"/>
        <v>1415.52</v>
      </c>
      <c r="V58" s="21">
        <f>M58-SUM(O58:S61)</f>
        <v>371.60000000000127</v>
      </c>
      <c r="W58" s="18" t="s">
        <v>59</v>
      </c>
    </row>
    <row r="59" spans="1:23" ht="39" customHeight="1" x14ac:dyDescent="0.3">
      <c r="A59" s="18">
        <f t="shared" si="2"/>
        <v>16</v>
      </c>
      <c r="B59" s="17" t="str">
        <f t="shared" ref="B59:B61" si="14">B58</f>
        <v>Trần Thế Trường
(GCN Trần Văn Trường)</v>
      </c>
      <c r="C59" s="83">
        <v>67</v>
      </c>
      <c r="D59" s="83">
        <v>191</v>
      </c>
      <c r="E59" s="21">
        <v>6878</v>
      </c>
      <c r="F59" s="22" t="s">
        <v>57</v>
      </c>
      <c r="G59" s="19"/>
      <c r="H59" s="19"/>
      <c r="I59" s="20"/>
      <c r="J59" s="20"/>
      <c r="K59" s="21"/>
      <c r="L59" s="21"/>
      <c r="M59" s="21"/>
      <c r="N59" s="22" t="s">
        <v>69</v>
      </c>
      <c r="O59" s="21">
        <v>2313.6999999999998</v>
      </c>
      <c r="P59" s="21"/>
      <c r="Q59" s="21"/>
      <c r="R59" s="21"/>
      <c r="S59" s="21"/>
      <c r="T59" s="21"/>
      <c r="U59" s="21">
        <f t="shared" si="1"/>
        <v>2313.6999999999998</v>
      </c>
      <c r="V59" s="21"/>
      <c r="W59" s="18" t="s">
        <v>59</v>
      </c>
    </row>
    <row r="60" spans="1:23" ht="39" customHeight="1" x14ac:dyDescent="0.3">
      <c r="A60" s="18">
        <f t="shared" si="2"/>
        <v>16</v>
      </c>
      <c r="B60" s="17" t="str">
        <f t="shared" si="14"/>
        <v>Trần Thế Trường
(GCN Trần Văn Trường)</v>
      </c>
      <c r="C60" s="83">
        <v>67</v>
      </c>
      <c r="D60" s="83">
        <v>191</v>
      </c>
      <c r="E60" s="21">
        <v>6878</v>
      </c>
      <c r="F60" s="22" t="s">
        <v>57</v>
      </c>
      <c r="G60" s="19"/>
      <c r="H60" s="19"/>
      <c r="I60" s="20"/>
      <c r="J60" s="20"/>
      <c r="K60" s="21"/>
      <c r="L60" s="21"/>
      <c r="M60" s="21"/>
      <c r="N60" s="22" t="s">
        <v>75</v>
      </c>
      <c r="O60" s="21"/>
      <c r="P60" s="21">
        <v>647.79999999999995</v>
      </c>
      <c r="Q60" s="21"/>
      <c r="R60" s="21"/>
      <c r="S60" s="21"/>
      <c r="T60" s="21"/>
      <c r="U60" s="21">
        <f t="shared" si="1"/>
        <v>647.79999999999995</v>
      </c>
      <c r="V60" s="21"/>
      <c r="W60" s="18" t="s">
        <v>59</v>
      </c>
    </row>
    <row r="61" spans="1:23" ht="39" customHeight="1" x14ac:dyDescent="0.3">
      <c r="A61" s="18">
        <f t="shared" si="2"/>
        <v>16</v>
      </c>
      <c r="B61" s="17" t="str">
        <f t="shared" si="14"/>
        <v>Trần Thế Trường
(GCN Trần Văn Trường)</v>
      </c>
      <c r="C61" s="83">
        <v>67</v>
      </c>
      <c r="D61" s="83">
        <v>191</v>
      </c>
      <c r="E61" s="21">
        <v>6878</v>
      </c>
      <c r="F61" s="22" t="s">
        <v>57</v>
      </c>
      <c r="G61" s="19"/>
      <c r="H61" s="19"/>
      <c r="I61" s="20"/>
      <c r="J61" s="20"/>
      <c r="K61" s="21"/>
      <c r="L61" s="21"/>
      <c r="M61" s="21"/>
      <c r="N61" s="22" t="s">
        <v>68</v>
      </c>
      <c r="O61" s="21"/>
      <c r="P61" s="21"/>
      <c r="Q61" s="21">
        <f>6506.4-O58-O59-P60</f>
        <v>2129.3799999999992</v>
      </c>
      <c r="R61" s="21"/>
      <c r="S61" s="21"/>
      <c r="T61" s="21"/>
      <c r="U61" s="21">
        <f t="shared" si="1"/>
        <v>2129.3799999999992</v>
      </c>
      <c r="V61" s="21"/>
      <c r="W61" s="18" t="s">
        <v>59</v>
      </c>
    </row>
    <row r="62" spans="1:23" ht="32.25" customHeight="1" x14ac:dyDescent="0.3">
      <c r="A62" s="18">
        <f t="shared" si="2"/>
        <v>17</v>
      </c>
      <c r="B62" s="25" t="s">
        <v>25</v>
      </c>
      <c r="C62" s="83">
        <v>76</v>
      </c>
      <c r="D62" s="83">
        <v>5</v>
      </c>
      <c r="E62" s="21">
        <v>495.6</v>
      </c>
      <c r="F62" s="22" t="s">
        <v>28</v>
      </c>
      <c r="G62" s="19"/>
      <c r="H62" s="19"/>
      <c r="I62" s="20"/>
      <c r="J62" s="20"/>
      <c r="K62" s="21"/>
      <c r="L62" s="21">
        <v>13.9</v>
      </c>
      <c r="M62" s="21">
        <f>L62+K62</f>
        <v>13.9</v>
      </c>
      <c r="N62" s="22"/>
      <c r="O62" s="21"/>
      <c r="P62" s="21"/>
      <c r="Q62" s="21"/>
      <c r="R62" s="21"/>
      <c r="S62" s="21"/>
      <c r="T62" s="21">
        <f>M62</f>
        <v>13.9</v>
      </c>
      <c r="U62" s="21">
        <f t="shared" si="1"/>
        <v>0</v>
      </c>
      <c r="V62" s="21"/>
      <c r="W62" s="18" t="s">
        <v>59</v>
      </c>
    </row>
    <row r="63" spans="1:23" ht="32.25" customHeight="1" x14ac:dyDescent="0.3">
      <c r="A63" s="18">
        <f t="shared" si="2"/>
        <v>17</v>
      </c>
      <c r="B63" s="25" t="s">
        <v>25</v>
      </c>
      <c r="C63" s="83">
        <v>75</v>
      </c>
      <c r="D63" s="83">
        <v>27</v>
      </c>
      <c r="E63" s="21">
        <v>2059.6999999999998</v>
      </c>
      <c r="F63" s="22" t="s">
        <v>28</v>
      </c>
      <c r="G63" s="19"/>
      <c r="H63" s="19"/>
      <c r="I63" s="20"/>
      <c r="J63" s="20"/>
      <c r="K63" s="21"/>
      <c r="L63" s="21">
        <f>E63</f>
        <v>2059.6999999999998</v>
      </c>
      <c r="M63" s="21">
        <f>L63+K63</f>
        <v>2059.6999999999998</v>
      </c>
      <c r="N63" s="22"/>
      <c r="O63" s="21"/>
      <c r="P63" s="21"/>
      <c r="Q63" s="21"/>
      <c r="R63" s="21"/>
      <c r="S63" s="21"/>
      <c r="T63" s="21">
        <f t="shared" ref="T63:T65" si="15">M63</f>
        <v>2059.6999999999998</v>
      </c>
      <c r="U63" s="21">
        <f t="shared" si="1"/>
        <v>0</v>
      </c>
      <c r="V63" s="21"/>
      <c r="W63" s="18" t="s">
        <v>59</v>
      </c>
    </row>
    <row r="64" spans="1:23" ht="32.25" customHeight="1" x14ac:dyDescent="0.3">
      <c r="A64" s="18">
        <f t="shared" si="2"/>
        <v>17</v>
      </c>
      <c r="B64" s="25" t="s">
        <v>25</v>
      </c>
      <c r="C64" s="83">
        <v>75</v>
      </c>
      <c r="D64" s="83">
        <v>42</v>
      </c>
      <c r="E64" s="21">
        <v>368.9</v>
      </c>
      <c r="F64" s="22" t="s">
        <v>23</v>
      </c>
      <c r="G64" s="19"/>
      <c r="H64" s="19"/>
      <c r="I64" s="20"/>
      <c r="J64" s="20"/>
      <c r="K64" s="21"/>
      <c r="L64" s="21">
        <f>E64</f>
        <v>368.9</v>
      </c>
      <c r="M64" s="21">
        <f>L64+K64</f>
        <v>368.9</v>
      </c>
      <c r="N64" s="22"/>
      <c r="O64" s="21"/>
      <c r="P64" s="21"/>
      <c r="Q64" s="21"/>
      <c r="R64" s="21"/>
      <c r="S64" s="21"/>
      <c r="T64" s="21">
        <f t="shared" si="15"/>
        <v>368.9</v>
      </c>
      <c r="U64" s="21">
        <f t="shared" ref="U64:U80" si="16">SUM(O64:S64)</f>
        <v>0</v>
      </c>
      <c r="V64" s="21"/>
      <c r="W64" s="18" t="s">
        <v>59</v>
      </c>
    </row>
    <row r="65" spans="1:24" ht="32.25" customHeight="1" x14ac:dyDescent="0.3">
      <c r="A65" s="18">
        <f t="shared" si="2"/>
        <v>17</v>
      </c>
      <c r="B65" s="25" t="s">
        <v>25</v>
      </c>
      <c r="C65" s="83">
        <v>76</v>
      </c>
      <c r="D65" s="83">
        <v>8</v>
      </c>
      <c r="E65" s="21">
        <v>9717.4</v>
      </c>
      <c r="F65" s="22" t="s">
        <v>24</v>
      </c>
      <c r="G65" s="19"/>
      <c r="H65" s="19"/>
      <c r="I65" s="20"/>
      <c r="J65" s="20"/>
      <c r="K65" s="21"/>
      <c r="L65" s="21">
        <v>2387.9</v>
      </c>
      <c r="M65" s="21">
        <f>L65+K65</f>
        <v>2387.9</v>
      </c>
      <c r="N65" s="22"/>
      <c r="O65" s="21"/>
      <c r="P65" s="21"/>
      <c r="Q65" s="21"/>
      <c r="R65" s="21"/>
      <c r="S65" s="21"/>
      <c r="T65" s="21">
        <f t="shared" si="15"/>
        <v>2387.9</v>
      </c>
      <c r="U65" s="21">
        <f t="shared" si="16"/>
        <v>0</v>
      </c>
      <c r="V65" s="21"/>
      <c r="W65" s="18" t="s">
        <v>59</v>
      </c>
    </row>
    <row r="66" spans="1:24" ht="32.25" customHeight="1" x14ac:dyDescent="0.3">
      <c r="A66" s="18">
        <f t="shared" si="2"/>
        <v>17</v>
      </c>
      <c r="B66" s="25" t="str">
        <f t="shared" ref="B66:B72" si="17">B65</f>
        <v>UBND xã</v>
      </c>
      <c r="C66" s="83">
        <v>67</v>
      </c>
      <c r="D66" s="83">
        <v>226</v>
      </c>
      <c r="E66" s="21">
        <v>9136.7000000000007</v>
      </c>
      <c r="F66" s="22" t="s">
        <v>28</v>
      </c>
      <c r="G66" s="22">
        <v>6</v>
      </c>
      <c r="H66" s="22">
        <v>67</v>
      </c>
      <c r="I66" s="22">
        <v>1508</v>
      </c>
      <c r="J66" s="22">
        <v>6868</v>
      </c>
      <c r="K66" s="21">
        <v>6868</v>
      </c>
      <c r="L66" s="21">
        <v>2268.6999999999998</v>
      </c>
      <c r="M66" s="21">
        <f t="shared" ref="M66:M70" si="18">L66+K66</f>
        <v>9136.7000000000007</v>
      </c>
      <c r="N66" s="22" t="s">
        <v>69</v>
      </c>
      <c r="O66" s="21">
        <v>1462.79</v>
      </c>
      <c r="P66" s="21"/>
      <c r="Q66" s="21"/>
      <c r="R66" s="21"/>
      <c r="S66" s="21"/>
      <c r="T66" s="21"/>
      <c r="U66" s="21">
        <f t="shared" si="16"/>
        <v>1462.79</v>
      </c>
      <c r="V66" s="21">
        <f>M66-SUM(O66:S69)</f>
        <v>581.09999999999854</v>
      </c>
      <c r="W66" s="18" t="s">
        <v>61</v>
      </c>
    </row>
    <row r="67" spans="1:24" ht="32.25" customHeight="1" x14ac:dyDescent="0.3">
      <c r="A67" s="18">
        <f t="shared" si="2"/>
        <v>17</v>
      </c>
      <c r="B67" s="25" t="str">
        <f t="shared" si="17"/>
        <v>UBND xã</v>
      </c>
      <c r="C67" s="83">
        <v>67</v>
      </c>
      <c r="D67" s="83">
        <v>226</v>
      </c>
      <c r="E67" s="21">
        <v>9136.7000000000007</v>
      </c>
      <c r="F67" s="22" t="s">
        <v>28</v>
      </c>
      <c r="G67" s="22"/>
      <c r="H67" s="22"/>
      <c r="I67" s="22"/>
      <c r="J67" s="22"/>
      <c r="K67" s="21"/>
      <c r="L67" s="21"/>
      <c r="M67" s="21"/>
      <c r="N67" s="22" t="s">
        <v>70</v>
      </c>
      <c r="O67" s="21">
        <v>2511.1</v>
      </c>
      <c r="P67" s="21"/>
      <c r="Q67" s="21"/>
      <c r="R67" s="21"/>
      <c r="S67" s="21"/>
      <c r="T67" s="21"/>
      <c r="U67" s="21">
        <f t="shared" si="16"/>
        <v>2511.1</v>
      </c>
      <c r="V67" s="21"/>
      <c r="W67" s="18" t="s">
        <v>61</v>
      </c>
    </row>
    <row r="68" spans="1:24" ht="32.25" customHeight="1" x14ac:dyDescent="0.3">
      <c r="A68" s="18">
        <f t="shared" si="2"/>
        <v>17</v>
      </c>
      <c r="B68" s="25" t="str">
        <f t="shared" si="17"/>
        <v>UBND xã</v>
      </c>
      <c r="C68" s="83">
        <v>67</v>
      </c>
      <c r="D68" s="83">
        <v>226</v>
      </c>
      <c r="E68" s="21">
        <v>9136.7000000000007</v>
      </c>
      <c r="F68" s="22" t="s">
        <v>28</v>
      </c>
      <c r="G68" s="22"/>
      <c r="H68" s="22"/>
      <c r="I68" s="22"/>
      <c r="J68" s="22"/>
      <c r="K68" s="21"/>
      <c r="L68" s="21"/>
      <c r="M68" s="21"/>
      <c r="N68" s="22" t="s">
        <v>75</v>
      </c>
      <c r="O68" s="21"/>
      <c r="P68" s="21">
        <v>1921.03</v>
      </c>
      <c r="Q68" s="21"/>
      <c r="R68" s="21"/>
      <c r="S68" s="21"/>
      <c r="T68" s="21"/>
      <c r="U68" s="21">
        <f t="shared" si="16"/>
        <v>1921.03</v>
      </c>
      <c r="V68" s="21"/>
      <c r="W68" s="18" t="s">
        <v>61</v>
      </c>
    </row>
    <row r="69" spans="1:24" ht="32.25" customHeight="1" x14ac:dyDescent="0.3">
      <c r="A69" s="18">
        <f t="shared" si="2"/>
        <v>17</v>
      </c>
      <c r="B69" s="25" t="str">
        <f t="shared" si="17"/>
        <v>UBND xã</v>
      </c>
      <c r="C69" s="83">
        <v>67</v>
      </c>
      <c r="D69" s="83">
        <v>226</v>
      </c>
      <c r="E69" s="21">
        <v>9136.7000000000007</v>
      </c>
      <c r="F69" s="22" t="s">
        <v>28</v>
      </c>
      <c r="G69" s="22"/>
      <c r="H69" s="22"/>
      <c r="I69" s="22"/>
      <c r="J69" s="22"/>
      <c r="K69" s="21"/>
      <c r="L69" s="21"/>
      <c r="M69" s="21"/>
      <c r="N69" s="22" t="s">
        <v>68</v>
      </c>
      <c r="O69" s="21"/>
      <c r="P69" s="21"/>
      <c r="Q69" s="21">
        <f>8555.6-P68-O67-O66</f>
        <v>2660.6800000000012</v>
      </c>
      <c r="R69" s="21"/>
      <c r="S69" s="21"/>
      <c r="T69" s="21"/>
      <c r="U69" s="21">
        <f t="shared" si="16"/>
        <v>2660.6800000000012</v>
      </c>
      <c r="V69" s="21"/>
      <c r="W69" s="18" t="s">
        <v>61</v>
      </c>
    </row>
    <row r="70" spans="1:24" ht="32.25" customHeight="1" x14ac:dyDescent="0.3">
      <c r="A70" s="18">
        <f t="shared" si="2"/>
        <v>17</v>
      </c>
      <c r="B70" s="25" t="str">
        <f t="shared" si="17"/>
        <v>UBND xã</v>
      </c>
      <c r="C70" s="83">
        <v>67</v>
      </c>
      <c r="D70" s="83">
        <v>215</v>
      </c>
      <c r="E70" s="21">
        <v>1292.5</v>
      </c>
      <c r="F70" s="22" t="s">
        <v>28</v>
      </c>
      <c r="G70" s="22"/>
      <c r="H70" s="22"/>
      <c r="I70" s="22"/>
      <c r="J70" s="22"/>
      <c r="K70" s="21"/>
      <c r="L70" s="21">
        <v>1292.5</v>
      </c>
      <c r="M70" s="21">
        <f t="shared" si="18"/>
        <v>1292.5</v>
      </c>
      <c r="N70" s="22" t="s">
        <v>69</v>
      </c>
      <c r="O70" s="86">
        <v>441.7</v>
      </c>
      <c r="P70" s="86"/>
      <c r="Q70" s="86"/>
      <c r="R70" s="21"/>
      <c r="S70" s="21"/>
      <c r="T70" s="21"/>
      <c r="U70" s="21">
        <f t="shared" si="16"/>
        <v>441.7</v>
      </c>
      <c r="V70" s="21">
        <f>M70-SUM(O70:S72)</f>
        <v>86.099999999999909</v>
      </c>
      <c r="W70" s="18" t="s">
        <v>61</v>
      </c>
    </row>
    <row r="71" spans="1:24" ht="32.25" customHeight="1" x14ac:dyDescent="0.3">
      <c r="A71" s="18">
        <f t="shared" ref="A71" si="19">IF(B71=B70,A70,A70+1)</f>
        <v>17</v>
      </c>
      <c r="B71" s="25" t="str">
        <f t="shared" si="17"/>
        <v>UBND xã</v>
      </c>
      <c r="C71" s="83">
        <v>67</v>
      </c>
      <c r="D71" s="83">
        <v>215</v>
      </c>
      <c r="E71" s="21">
        <v>1292.5</v>
      </c>
      <c r="F71" s="22" t="s">
        <v>28</v>
      </c>
      <c r="G71" s="73"/>
      <c r="H71" s="73"/>
      <c r="I71" s="73"/>
      <c r="J71" s="73"/>
      <c r="K71" s="74"/>
      <c r="L71" s="74"/>
      <c r="M71" s="74"/>
      <c r="N71" s="22" t="s">
        <v>75</v>
      </c>
      <c r="O71" s="87"/>
      <c r="P71" s="87">
        <v>213.03</v>
      </c>
      <c r="Q71" s="87"/>
      <c r="R71" s="74"/>
      <c r="S71" s="74"/>
      <c r="T71" s="74"/>
      <c r="U71" s="21">
        <f t="shared" si="16"/>
        <v>213.03</v>
      </c>
      <c r="V71" s="74"/>
      <c r="W71" s="18" t="s">
        <v>61</v>
      </c>
    </row>
    <row r="72" spans="1:24" ht="32.25" customHeight="1" x14ac:dyDescent="0.3">
      <c r="A72" s="18">
        <f t="shared" ref="A72:A79" si="20">IF(B72=B71,A71,A71+1)</f>
        <v>17</v>
      </c>
      <c r="B72" s="25" t="str">
        <f t="shared" si="17"/>
        <v>UBND xã</v>
      </c>
      <c r="C72" s="83">
        <v>67</v>
      </c>
      <c r="D72" s="83">
        <v>215</v>
      </c>
      <c r="E72" s="21">
        <v>1292.5</v>
      </c>
      <c r="F72" s="22" t="s">
        <v>28</v>
      </c>
      <c r="G72" s="73"/>
      <c r="H72" s="73"/>
      <c r="I72" s="73"/>
      <c r="J72" s="73"/>
      <c r="K72" s="74"/>
      <c r="L72" s="74"/>
      <c r="M72" s="74"/>
      <c r="N72" s="22" t="s">
        <v>68</v>
      </c>
      <c r="O72" s="87"/>
      <c r="P72" s="87"/>
      <c r="Q72" s="87">
        <f>1206.4-O70-P71</f>
        <v>551.67000000000007</v>
      </c>
      <c r="R72" s="74"/>
      <c r="S72" s="74"/>
      <c r="T72" s="74"/>
      <c r="U72" s="21">
        <f t="shared" si="16"/>
        <v>551.67000000000007</v>
      </c>
      <c r="V72" s="74"/>
      <c r="W72" s="18" t="s">
        <v>61</v>
      </c>
    </row>
    <row r="73" spans="1:24" ht="34.5" customHeight="1" x14ac:dyDescent="0.3">
      <c r="A73" s="112">
        <f t="shared" si="20"/>
        <v>18</v>
      </c>
      <c r="B73" s="115" t="s">
        <v>155</v>
      </c>
      <c r="C73" s="85">
        <v>75</v>
      </c>
      <c r="D73" s="85">
        <v>71</v>
      </c>
      <c r="E73" s="91">
        <v>117252.5</v>
      </c>
      <c r="F73" s="97" t="s">
        <v>157</v>
      </c>
      <c r="G73" s="25">
        <v>75</v>
      </c>
      <c r="H73" s="25">
        <v>71</v>
      </c>
      <c r="I73" s="25">
        <v>117252.5</v>
      </c>
      <c r="J73" s="25"/>
      <c r="K73" s="25">
        <v>1268.5</v>
      </c>
      <c r="L73" s="25"/>
      <c r="M73" s="25">
        <f>K73+L73</f>
        <v>1268.5</v>
      </c>
      <c r="N73" s="84" t="s">
        <v>159</v>
      </c>
      <c r="O73" s="88">
        <v>590.1848</v>
      </c>
      <c r="P73" s="88"/>
      <c r="Q73" s="88"/>
      <c r="R73" s="25"/>
      <c r="S73" s="25"/>
      <c r="T73" s="25"/>
      <c r="U73" s="82">
        <f t="shared" si="16"/>
        <v>590.1848</v>
      </c>
      <c r="V73" s="25"/>
      <c r="W73" s="25" t="s">
        <v>161</v>
      </c>
    </row>
    <row r="74" spans="1:24" ht="34.5" customHeight="1" x14ac:dyDescent="0.3">
      <c r="A74" s="113"/>
      <c r="B74" s="116"/>
      <c r="C74" s="85">
        <v>75</v>
      </c>
      <c r="D74" s="85">
        <v>71</v>
      </c>
      <c r="E74" s="91">
        <v>117252.5</v>
      </c>
      <c r="F74" s="97" t="s">
        <v>157</v>
      </c>
      <c r="G74" s="25"/>
      <c r="H74" s="25"/>
      <c r="I74" s="25"/>
      <c r="J74" s="25"/>
      <c r="K74" s="25"/>
      <c r="L74" s="25"/>
      <c r="M74" s="25"/>
      <c r="N74" s="84" t="s">
        <v>160</v>
      </c>
      <c r="O74" s="88">
        <v>468.58199999999999</v>
      </c>
      <c r="P74" s="88"/>
      <c r="Q74" s="88"/>
      <c r="R74" s="25"/>
      <c r="S74" s="25"/>
      <c r="T74" s="25"/>
      <c r="U74" s="82">
        <f t="shared" si="16"/>
        <v>468.58199999999999</v>
      </c>
      <c r="V74" s="25"/>
      <c r="W74" s="25" t="s">
        <v>161</v>
      </c>
    </row>
    <row r="75" spans="1:24" ht="34.5" customHeight="1" x14ac:dyDescent="0.3">
      <c r="A75" s="113"/>
      <c r="B75" s="116"/>
      <c r="C75" s="85">
        <v>75</v>
      </c>
      <c r="D75" s="85">
        <v>71</v>
      </c>
      <c r="E75" s="91">
        <v>117252.5</v>
      </c>
      <c r="F75" s="97" t="s">
        <v>157</v>
      </c>
      <c r="G75" s="25"/>
      <c r="H75" s="25"/>
      <c r="I75" s="25"/>
      <c r="J75" s="25"/>
      <c r="K75" s="25"/>
      <c r="L75" s="25"/>
      <c r="M75" s="25"/>
      <c r="N75" s="22" t="s">
        <v>68</v>
      </c>
      <c r="O75" s="88"/>
      <c r="P75" s="88"/>
      <c r="Q75" s="88">
        <f>M73-O73-O74</f>
        <v>209.73320000000001</v>
      </c>
      <c r="R75" s="25"/>
      <c r="S75" s="25"/>
      <c r="T75" s="25"/>
      <c r="U75" s="82">
        <f t="shared" si="16"/>
        <v>209.73320000000001</v>
      </c>
      <c r="V75" s="25"/>
      <c r="W75" s="25" t="s">
        <v>161</v>
      </c>
    </row>
    <row r="76" spans="1:24" ht="34.5" customHeight="1" x14ac:dyDescent="0.3">
      <c r="A76" s="113"/>
      <c r="B76" s="116"/>
      <c r="C76" s="85">
        <v>75</v>
      </c>
      <c r="D76" s="85">
        <v>71</v>
      </c>
      <c r="E76" s="91">
        <v>117252.5</v>
      </c>
      <c r="F76" s="97" t="s">
        <v>157</v>
      </c>
      <c r="G76" s="25"/>
      <c r="H76" s="25"/>
      <c r="I76" s="25"/>
      <c r="J76" s="25"/>
      <c r="K76" s="25"/>
      <c r="L76" s="25"/>
      <c r="M76" s="25"/>
      <c r="N76" s="84" t="s">
        <v>159</v>
      </c>
      <c r="O76" s="88">
        <f>6.8804+30.0061</f>
        <v>36.886499999999998</v>
      </c>
      <c r="P76" s="88"/>
      <c r="Q76" s="88"/>
      <c r="R76" s="25"/>
      <c r="S76" s="25"/>
      <c r="T76" s="25"/>
      <c r="U76" s="82">
        <f t="shared" si="16"/>
        <v>36.886499999999998</v>
      </c>
      <c r="V76" s="25"/>
      <c r="W76" s="25" t="s">
        <v>161</v>
      </c>
    </row>
    <row r="77" spans="1:24" ht="34.5" customHeight="1" x14ac:dyDescent="0.3">
      <c r="A77" s="113"/>
      <c r="B77" s="116"/>
      <c r="C77" s="85">
        <v>75</v>
      </c>
      <c r="D77" s="85">
        <v>71</v>
      </c>
      <c r="E77" s="91">
        <v>117252.5</v>
      </c>
      <c r="F77" s="97" t="s">
        <v>157</v>
      </c>
      <c r="G77" s="25"/>
      <c r="H77" s="25"/>
      <c r="I77" s="25"/>
      <c r="J77" s="25"/>
      <c r="K77" s="25"/>
      <c r="L77" s="25"/>
      <c r="M77" s="25"/>
      <c r="N77" s="84" t="s">
        <v>160</v>
      </c>
      <c r="O77" s="88">
        <v>117.9323</v>
      </c>
      <c r="P77" s="88"/>
      <c r="Q77" s="88"/>
      <c r="R77" s="25"/>
      <c r="S77" s="25"/>
      <c r="T77" s="25"/>
      <c r="U77" s="82">
        <f t="shared" si="16"/>
        <v>117.9323</v>
      </c>
      <c r="V77" s="25"/>
      <c r="W77" s="25" t="s">
        <v>161</v>
      </c>
    </row>
    <row r="78" spans="1:24" ht="34.5" customHeight="1" x14ac:dyDescent="0.3">
      <c r="A78" s="114"/>
      <c r="B78" s="117"/>
      <c r="C78" s="85">
        <v>75</v>
      </c>
      <c r="D78" s="85">
        <v>71</v>
      </c>
      <c r="E78" s="91">
        <v>117252.5</v>
      </c>
      <c r="F78" s="97" t="s">
        <v>157</v>
      </c>
      <c r="G78" s="25"/>
      <c r="H78" s="25"/>
      <c r="I78" s="25"/>
      <c r="J78" s="25"/>
      <c r="K78" s="25">
        <v>618.9</v>
      </c>
      <c r="L78" s="25"/>
      <c r="M78" s="25">
        <f t="shared" ref="M78" si="21">K78+L78</f>
        <v>618.9</v>
      </c>
      <c r="N78" s="22" t="s">
        <v>68</v>
      </c>
      <c r="O78" s="88"/>
      <c r="P78" s="88"/>
      <c r="Q78" s="88">
        <f>K78-O76-O77</f>
        <v>464.08120000000002</v>
      </c>
      <c r="R78" s="25"/>
      <c r="S78" s="25"/>
      <c r="T78" s="25"/>
      <c r="U78" s="82">
        <f t="shared" si="16"/>
        <v>464.08120000000002</v>
      </c>
      <c r="V78" s="25"/>
      <c r="W78" s="25" t="s">
        <v>161</v>
      </c>
    </row>
    <row r="79" spans="1:24" ht="34.5" customHeight="1" x14ac:dyDescent="0.3">
      <c r="A79" s="18">
        <f t="shared" si="20"/>
        <v>1</v>
      </c>
      <c r="B79" s="25" t="s">
        <v>156</v>
      </c>
      <c r="C79" s="84">
        <v>75</v>
      </c>
      <c r="D79" s="84">
        <v>33</v>
      </c>
      <c r="E79" s="88">
        <v>907.4</v>
      </c>
      <c r="F79" s="84" t="s">
        <v>158</v>
      </c>
      <c r="G79" s="25"/>
      <c r="H79" s="25"/>
      <c r="I79" s="25"/>
      <c r="J79" s="25"/>
      <c r="K79" s="25"/>
      <c r="L79" s="25">
        <v>876.7</v>
      </c>
      <c r="M79" s="25">
        <f>SUM(K79:L79)</f>
        <v>876.7</v>
      </c>
      <c r="N79" s="84" t="s">
        <v>160</v>
      </c>
      <c r="O79" s="90">
        <v>119.93640000000001</v>
      </c>
      <c r="P79" s="90"/>
      <c r="Q79" s="90"/>
      <c r="R79" s="25"/>
      <c r="S79" s="25"/>
      <c r="T79" s="25"/>
      <c r="U79" s="82">
        <f t="shared" si="16"/>
        <v>119.93640000000001</v>
      </c>
      <c r="V79" s="25"/>
      <c r="W79" s="25" t="s">
        <v>161</v>
      </c>
    </row>
    <row r="80" spans="1:24" ht="34.5" customHeight="1" x14ac:dyDescent="0.3">
      <c r="A80" s="18">
        <f t="shared" ref="A80" si="22">IF(B80=B79,A79,A79+1)</f>
        <v>1</v>
      </c>
      <c r="B80" s="25" t="s">
        <v>156</v>
      </c>
      <c r="C80" s="84">
        <v>75</v>
      </c>
      <c r="D80" s="84">
        <v>33</v>
      </c>
      <c r="E80" s="88">
        <v>907.4</v>
      </c>
      <c r="F80" s="84" t="s">
        <v>158</v>
      </c>
      <c r="G80" s="25"/>
      <c r="H80" s="25"/>
      <c r="I80" s="25"/>
      <c r="J80" s="25"/>
      <c r="K80" s="25"/>
      <c r="L80" s="25"/>
      <c r="M80" s="25"/>
      <c r="N80" s="22" t="s">
        <v>68</v>
      </c>
      <c r="O80" s="90"/>
      <c r="P80" s="90"/>
      <c r="Q80" s="90">
        <f>M79-O79</f>
        <v>756.7636</v>
      </c>
      <c r="R80" s="25"/>
      <c r="S80" s="25"/>
      <c r="T80" s="25"/>
      <c r="U80" s="82">
        <f t="shared" si="16"/>
        <v>756.7636</v>
      </c>
      <c r="V80" s="25"/>
      <c r="W80" s="25" t="s">
        <v>161</v>
      </c>
      <c r="X80" s="89"/>
    </row>
    <row r="81" spans="1:23" s="78" customFormat="1" ht="34.5" customHeight="1" x14ac:dyDescent="0.25">
      <c r="A81" s="75"/>
      <c r="B81" s="76" t="s">
        <v>9</v>
      </c>
      <c r="C81" s="75"/>
      <c r="D81" s="75"/>
      <c r="E81" s="76"/>
      <c r="F81" s="75"/>
      <c r="G81" s="76"/>
      <c r="H81" s="76"/>
      <c r="I81" s="76"/>
      <c r="J81" s="76"/>
      <c r="K81" s="77">
        <f t="shared" ref="K81:P81" si="23">+SUM(K5:K80)</f>
        <v>24389.4</v>
      </c>
      <c r="L81" s="77">
        <f t="shared" si="23"/>
        <v>59940.299999999988</v>
      </c>
      <c r="M81" s="77">
        <f t="shared" si="23"/>
        <v>84329.699999999968</v>
      </c>
      <c r="N81" s="77"/>
      <c r="O81" s="77">
        <f t="shared" si="23"/>
        <v>48290.902000000002</v>
      </c>
      <c r="P81" s="77">
        <f t="shared" si="23"/>
        <v>10013.770000000002</v>
      </c>
      <c r="Q81" s="77">
        <f>+SUM(Q5:Q80)</f>
        <v>18053.887999999995</v>
      </c>
      <c r="R81" s="77">
        <f t="shared" ref="R81:V81" si="24">+SUM(R5:R80)</f>
        <v>0</v>
      </c>
      <c r="S81" s="77">
        <f t="shared" si="24"/>
        <v>0</v>
      </c>
      <c r="T81" s="77">
        <f t="shared" si="24"/>
        <v>4830.3999999999996</v>
      </c>
      <c r="U81" s="77">
        <f t="shared" si="24"/>
        <v>76358.560000000027</v>
      </c>
      <c r="V81" s="77">
        <f t="shared" si="24"/>
        <v>3140.7500000000005</v>
      </c>
      <c r="W81" s="75"/>
    </row>
    <row r="92" spans="1:23" x14ac:dyDescent="0.3">
      <c r="U92" s="81"/>
    </row>
    <row r="93" spans="1:23" x14ac:dyDescent="0.3">
      <c r="U93" s="81"/>
    </row>
  </sheetData>
  <autoFilter ref="A4:AZ81"/>
  <mergeCells count="33">
    <mergeCell ref="A1:W1"/>
    <mergeCell ref="Q3:Q4"/>
    <mergeCell ref="R3:R4"/>
    <mergeCell ref="S3:S4"/>
    <mergeCell ref="U3:U4"/>
    <mergeCell ref="G3:J3"/>
    <mergeCell ref="W3:W4"/>
    <mergeCell ref="K3:M3"/>
    <mergeCell ref="N3:N4"/>
    <mergeCell ref="F3:F4"/>
    <mergeCell ref="V3:V4"/>
    <mergeCell ref="O3:O4"/>
    <mergeCell ref="T3:T4"/>
    <mergeCell ref="V25:V28"/>
    <mergeCell ref="K11:K12"/>
    <mergeCell ref="L11:L12"/>
    <mergeCell ref="M11:M12"/>
    <mergeCell ref="A2:W2"/>
    <mergeCell ref="A73:A78"/>
    <mergeCell ref="B73:B78"/>
    <mergeCell ref="P3:P4"/>
    <mergeCell ref="G39:G50"/>
    <mergeCell ref="H39:H50"/>
    <mergeCell ref="I39:I50"/>
    <mergeCell ref="A3:A4"/>
    <mergeCell ref="B3:B4"/>
    <mergeCell ref="C7:C8"/>
    <mergeCell ref="D7:D8"/>
    <mergeCell ref="E7:E8"/>
    <mergeCell ref="G9:G11"/>
    <mergeCell ref="H9:H11"/>
    <mergeCell ref="I9:I11"/>
    <mergeCell ref="C3:E3"/>
  </mergeCells>
  <phoneticPr fontId="9" type="noConversion"/>
  <pageMargins left="0.7" right="0.7" top="0.75" bottom="0.75" header="0.3" footer="0.3"/>
  <pageSetup paperSize="8"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workbookViewId="0">
      <selection activeCell="A3" sqref="A3:A4"/>
    </sheetView>
  </sheetViews>
  <sheetFormatPr defaultRowHeight="15" x14ac:dyDescent="0.25"/>
  <cols>
    <col min="1" max="1" width="7.28515625" customWidth="1"/>
    <col min="2" max="2" width="28.5703125" customWidth="1"/>
    <col min="3" max="8" width="16.7109375" customWidth="1"/>
    <col min="13" max="13" width="14.28515625" bestFit="1" customWidth="1"/>
    <col min="14" max="14" width="12.5703125" bestFit="1" customWidth="1"/>
    <col min="15" max="15" width="14.28515625" bestFit="1" customWidth="1"/>
  </cols>
  <sheetData>
    <row r="1" spans="1:8" ht="30" customHeight="1" x14ac:dyDescent="0.25">
      <c r="A1" s="140" t="s">
        <v>153</v>
      </c>
      <c r="B1" s="140"/>
      <c r="C1" s="140"/>
      <c r="D1" s="140"/>
      <c r="E1" s="140"/>
      <c r="F1" s="140"/>
      <c r="G1" s="140"/>
      <c r="H1" s="140"/>
    </row>
    <row r="2" spans="1:8" ht="22.5" customHeight="1" x14ac:dyDescent="0.25">
      <c r="A2" s="141" t="str">
        <f>'Thống Kê'!A2:W2</f>
        <v>(Kèm theo Quyết định số ……/QĐ-UBND ngày …../5/2026 của Chủ tịch UBND xã Tân Yên)</v>
      </c>
      <c r="B2" s="141"/>
      <c r="C2" s="142"/>
      <c r="D2" s="142"/>
      <c r="E2" s="142"/>
      <c r="F2" s="142"/>
      <c r="G2" s="142"/>
      <c r="H2" s="142"/>
    </row>
    <row r="3" spans="1:8" x14ac:dyDescent="0.25">
      <c r="A3" s="138" t="s">
        <v>0</v>
      </c>
      <c r="B3" s="139" t="s">
        <v>62</v>
      </c>
      <c r="C3" s="139" t="s">
        <v>142</v>
      </c>
      <c r="D3" s="139" t="s">
        <v>81</v>
      </c>
      <c r="E3" s="138" t="s">
        <v>7</v>
      </c>
      <c r="F3" s="138"/>
      <c r="G3" s="138"/>
      <c r="H3" s="143" t="s">
        <v>8</v>
      </c>
    </row>
    <row r="4" spans="1:8" ht="50.25" customHeight="1" x14ac:dyDescent="0.25">
      <c r="A4" s="138"/>
      <c r="B4" s="139"/>
      <c r="C4" s="139"/>
      <c r="D4" s="139"/>
      <c r="E4" s="29" t="s">
        <v>82</v>
      </c>
      <c r="F4" s="29" t="s">
        <v>83</v>
      </c>
      <c r="G4" s="29" t="s">
        <v>152</v>
      </c>
      <c r="H4" s="144"/>
    </row>
    <row r="5" spans="1:8" s="64" customFormat="1" x14ac:dyDescent="0.25">
      <c r="A5" s="63">
        <v>1</v>
      </c>
      <c r="B5" s="63">
        <v>2</v>
      </c>
      <c r="C5" s="63">
        <v>3</v>
      </c>
      <c r="D5" s="63">
        <v>4</v>
      </c>
      <c r="E5" s="63">
        <v>5</v>
      </c>
      <c r="F5" s="63">
        <v>6</v>
      </c>
      <c r="G5" s="65">
        <v>7</v>
      </c>
      <c r="H5" s="63">
        <v>9</v>
      </c>
    </row>
    <row r="6" spans="1:8" x14ac:dyDescent="0.25">
      <c r="A6" s="30" t="s">
        <v>84</v>
      </c>
      <c r="B6" s="56" t="s">
        <v>85</v>
      </c>
      <c r="C6" s="29"/>
      <c r="D6" s="62">
        <f>SUM(D7:D37)</f>
        <v>279744</v>
      </c>
      <c r="E6" s="66">
        <v>218795.5</v>
      </c>
      <c r="F6" s="66">
        <v>19899.700000000004</v>
      </c>
      <c r="G6" s="92">
        <f>SUM(G7:G25)</f>
        <v>48290.9</v>
      </c>
      <c r="H6" s="31"/>
    </row>
    <row r="7" spans="1:8" x14ac:dyDescent="0.25">
      <c r="A7" s="32">
        <v>1</v>
      </c>
      <c r="B7" s="61" t="s">
        <v>143</v>
      </c>
      <c r="C7" s="32" t="s">
        <v>86</v>
      </c>
      <c r="D7" s="54">
        <v>5034</v>
      </c>
      <c r="E7" s="33"/>
      <c r="F7" s="33"/>
      <c r="G7" s="93">
        <v>5034</v>
      </c>
      <c r="H7" s="31"/>
    </row>
    <row r="8" spans="1:8" x14ac:dyDescent="0.25">
      <c r="A8" s="32">
        <v>2</v>
      </c>
      <c r="B8" s="61" t="s">
        <v>143</v>
      </c>
      <c r="C8" s="32" t="s">
        <v>87</v>
      </c>
      <c r="D8" s="55">
        <v>6894</v>
      </c>
      <c r="E8" s="33"/>
      <c r="F8" s="33"/>
      <c r="G8" s="94">
        <v>6894</v>
      </c>
      <c r="H8" s="31"/>
    </row>
    <row r="9" spans="1:8" x14ac:dyDescent="0.25">
      <c r="A9" s="32">
        <v>3</v>
      </c>
      <c r="B9" s="61" t="s">
        <v>143</v>
      </c>
      <c r="C9" s="32" t="s">
        <v>126</v>
      </c>
      <c r="D9" s="54">
        <v>9301</v>
      </c>
      <c r="E9" s="33"/>
      <c r="F9" s="33"/>
      <c r="G9" s="95">
        <v>9301</v>
      </c>
      <c r="H9" s="31"/>
    </row>
    <row r="10" spans="1:8" x14ac:dyDescent="0.25">
      <c r="A10" s="32">
        <v>4</v>
      </c>
      <c r="B10" s="61" t="s">
        <v>143</v>
      </c>
      <c r="C10" s="32" t="s">
        <v>88</v>
      </c>
      <c r="D10" s="54">
        <v>8068</v>
      </c>
      <c r="E10" s="33"/>
      <c r="F10" s="33"/>
      <c r="G10" s="95">
        <v>8068</v>
      </c>
      <c r="H10" s="31"/>
    </row>
    <row r="11" spans="1:8" x14ac:dyDescent="0.25">
      <c r="A11" s="32">
        <v>5</v>
      </c>
      <c r="B11" s="61" t="s">
        <v>143</v>
      </c>
      <c r="C11" s="32" t="s">
        <v>89</v>
      </c>
      <c r="D11" s="54">
        <v>10141</v>
      </c>
      <c r="E11" s="33"/>
      <c r="F11" s="33"/>
      <c r="G11" s="95">
        <v>10141</v>
      </c>
      <c r="H11" s="31"/>
    </row>
    <row r="12" spans="1:8" x14ac:dyDescent="0.25">
      <c r="A12" s="32">
        <v>6</v>
      </c>
      <c r="B12" s="61" t="s">
        <v>143</v>
      </c>
      <c r="C12" s="32" t="s">
        <v>90</v>
      </c>
      <c r="D12" s="54">
        <v>10117</v>
      </c>
      <c r="E12" s="33"/>
      <c r="F12" s="33"/>
      <c r="G12" s="95">
        <v>6099.5</v>
      </c>
      <c r="H12" s="31"/>
    </row>
    <row r="13" spans="1:8" x14ac:dyDescent="0.25">
      <c r="A13" s="32">
        <v>7</v>
      </c>
      <c r="B13" s="61" t="s">
        <v>143</v>
      </c>
      <c r="C13" s="32" t="s">
        <v>91</v>
      </c>
      <c r="D13" s="54">
        <v>9006</v>
      </c>
      <c r="E13" s="33"/>
      <c r="F13" s="33"/>
      <c r="G13" s="95">
        <v>1419.9</v>
      </c>
      <c r="H13" s="31"/>
    </row>
    <row r="14" spans="1:8" x14ac:dyDescent="0.25">
      <c r="A14" s="32">
        <v>8</v>
      </c>
      <c r="B14" s="61" t="s">
        <v>143</v>
      </c>
      <c r="C14" s="32" t="s">
        <v>92</v>
      </c>
      <c r="D14" s="54">
        <v>5232</v>
      </c>
      <c r="E14" s="33"/>
      <c r="F14" s="33"/>
      <c r="G14" s="96"/>
      <c r="H14" s="31"/>
    </row>
    <row r="15" spans="1:8" x14ac:dyDescent="0.25">
      <c r="A15" s="32">
        <v>9</v>
      </c>
      <c r="B15" s="61" t="s">
        <v>143</v>
      </c>
      <c r="C15" s="32" t="s">
        <v>93</v>
      </c>
      <c r="D15" s="54">
        <v>5325</v>
      </c>
      <c r="E15" s="33"/>
      <c r="F15" s="33"/>
      <c r="G15" s="96"/>
      <c r="H15" s="31"/>
    </row>
    <row r="16" spans="1:8" x14ac:dyDescent="0.25">
      <c r="A16" s="32">
        <v>10</v>
      </c>
      <c r="B16" s="61" t="s">
        <v>143</v>
      </c>
      <c r="C16" s="32" t="s">
        <v>94</v>
      </c>
      <c r="D16" s="54">
        <v>5276</v>
      </c>
      <c r="E16" s="33"/>
      <c r="F16" s="33"/>
      <c r="G16" s="96"/>
      <c r="H16" s="31"/>
    </row>
    <row r="17" spans="1:8" x14ac:dyDescent="0.25">
      <c r="A17" s="32">
        <v>11</v>
      </c>
      <c r="B17" s="61" t="s">
        <v>143</v>
      </c>
      <c r="C17" s="32" t="s">
        <v>95</v>
      </c>
      <c r="D17" s="54">
        <v>12941</v>
      </c>
      <c r="E17" s="33"/>
      <c r="F17" s="33"/>
      <c r="G17" s="96"/>
      <c r="H17" s="31"/>
    </row>
    <row r="18" spans="1:8" x14ac:dyDescent="0.25">
      <c r="A18" s="32">
        <v>12</v>
      </c>
      <c r="B18" s="61" t="s">
        <v>143</v>
      </c>
      <c r="C18" s="32" t="s">
        <v>96</v>
      </c>
      <c r="D18" s="54">
        <v>4228</v>
      </c>
      <c r="E18" s="33"/>
      <c r="F18" s="33"/>
      <c r="G18" s="96"/>
      <c r="H18" s="31"/>
    </row>
    <row r="19" spans="1:8" x14ac:dyDescent="0.25">
      <c r="A19" s="32">
        <v>13</v>
      </c>
      <c r="B19" s="61" t="s">
        <v>143</v>
      </c>
      <c r="C19" s="32" t="s">
        <v>97</v>
      </c>
      <c r="D19" s="54">
        <v>4300</v>
      </c>
      <c r="E19" s="33"/>
      <c r="F19" s="33"/>
      <c r="G19" s="96"/>
      <c r="H19" s="31"/>
    </row>
    <row r="20" spans="1:8" x14ac:dyDescent="0.25">
      <c r="A20" s="32">
        <v>14</v>
      </c>
      <c r="B20" s="61" t="s">
        <v>143</v>
      </c>
      <c r="C20" s="32" t="s">
        <v>98</v>
      </c>
      <c r="D20" s="54">
        <v>4607</v>
      </c>
      <c r="E20" s="33"/>
      <c r="F20" s="33"/>
      <c r="G20" s="96"/>
      <c r="H20" s="31"/>
    </row>
    <row r="21" spans="1:8" x14ac:dyDescent="0.25">
      <c r="A21" s="32">
        <v>15</v>
      </c>
      <c r="B21" s="61" t="s">
        <v>143</v>
      </c>
      <c r="C21" s="32" t="s">
        <v>99</v>
      </c>
      <c r="D21" s="54">
        <v>2407</v>
      </c>
      <c r="E21" s="33"/>
      <c r="F21" s="33"/>
      <c r="G21" s="96"/>
      <c r="H21" s="31"/>
    </row>
    <row r="22" spans="1:8" x14ac:dyDescent="0.25">
      <c r="A22" s="32">
        <v>16</v>
      </c>
      <c r="B22" s="61" t="s">
        <v>143</v>
      </c>
      <c r="C22" s="32" t="s">
        <v>100</v>
      </c>
      <c r="D22" s="54">
        <v>2748</v>
      </c>
      <c r="E22" s="33"/>
      <c r="F22" s="33"/>
      <c r="G22" s="95">
        <v>706.5</v>
      </c>
      <c r="H22" s="31"/>
    </row>
    <row r="23" spans="1:8" x14ac:dyDescent="0.25">
      <c r="A23" s="32">
        <v>17</v>
      </c>
      <c r="B23" s="61" t="s">
        <v>143</v>
      </c>
      <c r="C23" s="32" t="s">
        <v>127</v>
      </c>
      <c r="D23" s="54">
        <v>3296</v>
      </c>
      <c r="E23" s="33"/>
      <c r="F23" s="33"/>
      <c r="G23" s="95">
        <v>627</v>
      </c>
      <c r="H23" s="31"/>
    </row>
    <row r="24" spans="1:8" x14ac:dyDescent="0.25">
      <c r="A24" s="32">
        <v>18</v>
      </c>
      <c r="B24" s="61" t="s">
        <v>143</v>
      </c>
      <c r="C24" s="32" t="s">
        <v>128</v>
      </c>
      <c r="D24" s="54">
        <v>6026</v>
      </c>
      <c r="E24" s="33"/>
      <c r="F24" s="33"/>
      <c r="G24" s="53"/>
      <c r="H24" s="31"/>
    </row>
    <row r="25" spans="1:8" x14ac:dyDescent="0.25">
      <c r="A25" s="32">
        <v>19</v>
      </c>
      <c r="B25" s="61" t="s">
        <v>143</v>
      </c>
      <c r="C25" s="32" t="s">
        <v>129</v>
      </c>
      <c r="D25" s="54">
        <v>4836</v>
      </c>
      <c r="E25" s="33"/>
      <c r="F25" s="33"/>
      <c r="G25" s="33"/>
      <c r="H25" s="31"/>
    </row>
    <row r="26" spans="1:8" x14ac:dyDescent="0.25">
      <c r="A26" s="32">
        <v>20</v>
      </c>
      <c r="B26" s="61" t="s">
        <v>143</v>
      </c>
      <c r="C26" s="32" t="s">
        <v>130</v>
      </c>
      <c r="D26" s="54">
        <v>10025</v>
      </c>
      <c r="E26" s="33"/>
      <c r="F26" s="33"/>
      <c r="G26" s="33"/>
      <c r="H26" s="31"/>
    </row>
    <row r="27" spans="1:8" x14ac:dyDescent="0.25">
      <c r="A27" s="32">
        <v>21</v>
      </c>
      <c r="B27" s="61" t="s">
        <v>143</v>
      </c>
      <c r="C27" s="32" t="s">
        <v>131</v>
      </c>
      <c r="D27" s="54">
        <v>10092</v>
      </c>
      <c r="E27" s="33"/>
      <c r="F27" s="33"/>
      <c r="G27" s="33"/>
      <c r="H27" s="31"/>
    </row>
    <row r="28" spans="1:8" x14ac:dyDescent="0.25">
      <c r="A28" s="32">
        <v>22</v>
      </c>
      <c r="B28" s="61" t="s">
        <v>143</v>
      </c>
      <c r="C28" s="32" t="s">
        <v>132</v>
      </c>
      <c r="D28" s="54">
        <v>10053</v>
      </c>
      <c r="E28" s="33"/>
      <c r="F28" s="33"/>
      <c r="G28" s="33"/>
      <c r="H28" s="31"/>
    </row>
    <row r="29" spans="1:8" x14ac:dyDescent="0.25">
      <c r="A29" s="32">
        <v>23</v>
      </c>
      <c r="B29" s="61" t="s">
        <v>143</v>
      </c>
      <c r="C29" s="32" t="s">
        <v>133</v>
      </c>
      <c r="D29" s="54">
        <v>10132</v>
      </c>
      <c r="E29" s="33"/>
      <c r="F29" s="33"/>
      <c r="G29" s="33"/>
      <c r="H29" s="31"/>
    </row>
    <row r="30" spans="1:8" x14ac:dyDescent="0.25">
      <c r="A30" s="32">
        <v>24</v>
      </c>
      <c r="B30" s="61" t="s">
        <v>143</v>
      </c>
      <c r="C30" s="32" t="s">
        <v>134</v>
      </c>
      <c r="D30" s="54">
        <v>12780</v>
      </c>
      <c r="E30" s="33"/>
      <c r="F30" s="33"/>
      <c r="G30" s="33"/>
      <c r="H30" s="31"/>
    </row>
    <row r="31" spans="1:8" x14ac:dyDescent="0.25">
      <c r="A31" s="32">
        <v>25</v>
      </c>
      <c r="B31" s="61" t="s">
        <v>143</v>
      </c>
      <c r="C31" s="32" t="s">
        <v>135</v>
      </c>
      <c r="D31" s="54">
        <v>28820</v>
      </c>
      <c r="E31" s="33"/>
      <c r="F31" s="33"/>
      <c r="G31" s="33"/>
      <c r="H31" s="31"/>
    </row>
    <row r="32" spans="1:8" x14ac:dyDescent="0.25">
      <c r="A32" s="32">
        <v>26</v>
      </c>
      <c r="B32" s="61" t="s">
        <v>143</v>
      </c>
      <c r="C32" s="32" t="s">
        <v>136</v>
      </c>
      <c r="D32" s="54">
        <v>28016</v>
      </c>
      <c r="E32" s="33"/>
      <c r="F32" s="33"/>
      <c r="G32" s="33"/>
      <c r="H32" s="31"/>
    </row>
    <row r="33" spans="1:8" x14ac:dyDescent="0.25">
      <c r="A33" s="32">
        <v>27</v>
      </c>
      <c r="B33" s="61" t="s">
        <v>143</v>
      </c>
      <c r="C33" s="32" t="s">
        <v>137</v>
      </c>
      <c r="D33" s="54">
        <v>24929</v>
      </c>
      <c r="E33" s="33"/>
      <c r="F33" s="33"/>
      <c r="G33" s="33"/>
      <c r="H33" s="31"/>
    </row>
    <row r="34" spans="1:8" x14ac:dyDescent="0.25">
      <c r="A34" s="32">
        <v>28</v>
      </c>
      <c r="B34" s="61" t="s">
        <v>143</v>
      </c>
      <c r="C34" s="32" t="s">
        <v>138</v>
      </c>
      <c r="D34" s="54">
        <v>13934</v>
      </c>
      <c r="E34" s="33"/>
      <c r="F34" s="33"/>
      <c r="G34" s="33"/>
      <c r="H34" s="31"/>
    </row>
    <row r="35" spans="1:8" x14ac:dyDescent="0.25">
      <c r="A35" s="32">
        <v>29</v>
      </c>
      <c r="B35" s="61" t="s">
        <v>143</v>
      </c>
      <c r="C35" s="32" t="s">
        <v>139</v>
      </c>
      <c r="D35" s="54">
        <v>5180</v>
      </c>
      <c r="E35" s="33"/>
      <c r="F35" s="33"/>
      <c r="G35" s="33"/>
      <c r="H35" s="31"/>
    </row>
    <row r="36" spans="1:8" x14ac:dyDescent="0.25">
      <c r="A36" s="32">
        <v>30</v>
      </c>
      <c r="B36" s="61" t="s">
        <v>143</v>
      </c>
      <c r="C36" s="32" t="s">
        <v>140</v>
      </c>
      <c r="D36" s="54">
        <v>3034</v>
      </c>
      <c r="E36" s="33"/>
      <c r="F36" s="33"/>
      <c r="G36" s="33"/>
      <c r="H36" s="31"/>
    </row>
    <row r="37" spans="1:8" x14ac:dyDescent="0.25">
      <c r="A37" s="32">
        <v>31</v>
      </c>
      <c r="B37" s="61" t="s">
        <v>143</v>
      </c>
      <c r="C37" s="32" t="s">
        <v>141</v>
      </c>
      <c r="D37" s="54">
        <v>2966</v>
      </c>
      <c r="E37" s="33"/>
      <c r="F37" s="33"/>
      <c r="G37" s="33"/>
      <c r="H37" s="31"/>
    </row>
    <row r="38" spans="1:8" x14ac:dyDescent="0.25">
      <c r="A38" s="30" t="s">
        <v>101</v>
      </c>
      <c r="B38" s="56" t="s">
        <v>102</v>
      </c>
      <c r="C38" s="29" t="s">
        <v>144</v>
      </c>
      <c r="D38" s="59">
        <v>5998</v>
      </c>
      <c r="E38" s="59">
        <v>5998</v>
      </c>
      <c r="F38" s="59">
        <v>0</v>
      </c>
      <c r="G38" s="59"/>
      <c r="H38" s="60"/>
    </row>
    <row r="39" spans="1:8" x14ac:dyDescent="0.25">
      <c r="A39" s="30" t="s">
        <v>103</v>
      </c>
      <c r="B39" s="56" t="s">
        <v>104</v>
      </c>
      <c r="C39" s="29" t="s">
        <v>68</v>
      </c>
      <c r="D39" s="59">
        <f>SUM(D40:D42)</f>
        <v>65039</v>
      </c>
      <c r="E39" s="59">
        <v>37692.1</v>
      </c>
      <c r="F39" s="59">
        <v>9106.2000000000007</v>
      </c>
      <c r="G39" s="58">
        <f>SUM(G40)</f>
        <v>18053.887999999995</v>
      </c>
      <c r="H39" s="60"/>
    </row>
    <row r="40" spans="1:8" x14ac:dyDescent="0.25">
      <c r="A40" s="32">
        <v>1</v>
      </c>
      <c r="B40" s="57" t="s">
        <v>105</v>
      </c>
      <c r="C40" s="34"/>
      <c r="D40" s="54">
        <v>57486</v>
      </c>
      <c r="E40" s="54"/>
      <c r="F40" s="54"/>
      <c r="G40" s="53">
        <f>'Thống Kê'!Q81</f>
        <v>18053.887999999995</v>
      </c>
      <c r="H40" s="60"/>
    </row>
    <row r="41" spans="1:8" x14ac:dyDescent="0.25">
      <c r="A41" s="32">
        <v>2</v>
      </c>
      <c r="B41" s="57" t="s">
        <v>106</v>
      </c>
      <c r="C41" s="34" t="s">
        <v>145</v>
      </c>
      <c r="D41" s="54">
        <v>1340</v>
      </c>
      <c r="E41" s="54"/>
      <c r="F41" s="54"/>
      <c r="G41" s="53"/>
      <c r="H41" s="60"/>
    </row>
    <row r="42" spans="1:8" x14ac:dyDescent="0.25">
      <c r="A42" s="32">
        <v>3</v>
      </c>
      <c r="B42" s="57" t="s">
        <v>107</v>
      </c>
      <c r="C42" s="34" t="s">
        <v>146</v>
      </c>
      <c r="D42" s="54">
        <v>6213</v>
      </c>
      <c r="E42" s="54"/>
      <c r="F42" s="54"/>
      <c r="G42" s="53"/>
      <c r="H42" s="60"/>
    </row>
    <row r="43" spans="1:8" x14ac:dyDescent="0.25">
      <c r="A43" s="30" t="s">
        <v>108</v>
      </c>
      <c r="B43" s="56" t="s">
        <v>109</v>
      </c>
      <c r="C43" s="29"/>
      <c r="D43" s="59">
        <f>SUM(D44:D49)</f>
        <v>1714</v>
      </c>
      <c r="E43" s="59">
        <v>23595.399999999998</v>
      </c>
      <c r="F43" s="59">
        <v>12082.499999999996</v>
      </c>
      <c r="G43" s="58">
        <f>SUM(G44:G49)</f>
        <v>10013.780000000001</v>
      </c>
      <c r="H43" s="60"/>
    </row>
    <row r="44" spans="1:8" x14ac:dyDescent="0.25">
      <c r="A44" s="30">
        <v>1</v>
      </c>
      <c r="B44" s="57" t="s">
        <v>147</v>
      </c>
      <c r="C44" s="34" t="s">
        <v>149</v>
      </c>
      <c r="D44" s="54"/>
      <c r="E44" s="54"/>
      <c r="F44" s="54"/>
      <c r="G44" s="53"/>
      <c r="H44" s="60"/>
    </row>
    <row r="45" spans="1:8" x14ac:dyDescent="0.25">
      <c r="A45" s="32">
        <v>2</v>
      </c>
      <c r="B45" s="57" t="s">
        <v>147</v>
      </c>
      <c r="C45" s="34" t="s">
        <v>150</v>
      </c>
      <c r="D45" s="54"/>
      <c r="E45" s="54"/>
      <c r="F45" s="54"/>
      <c r="G45" s="53"/>
      <c r="H45" s="60"/>
    </row>
    <row r="46" spans="1:8" x14ac:dyDescent="0.25">
      <c r="A46" s="32"/>
      <c r="B46" s="57" t="s">
        <v>147</v>
      </c>
      <c r="C46" s="34" t="s">
        <v>78</v>
      </c>
      <c r="D46" s="54"/>
      <c r="E46" s="54"/>
      <c r="F46" s="54"/>
      <c r="G46" s="53">
        <v>1869.5800000000002</v>
      </c>
      <c r="H46" s="60"/>
    </row>
    <row r="47" spans="1:8" x14ac:dyDescent="0.25">
      <c r="A47" s="32"/>
      <c r="B47" s="57" t="s">
        <v>147</v>
      </c>
      <c r="C47" s="34" t="s">
        <v>75</v>
      </c>
      <c r="D47" s="54"/>
      <c r="E47" s="54"/>
      <c r="F47" s="54"/>
      <c r="G47" s="53">
        <v>8144.2</v>
      </c>
      <c r="H47" s="60"/>
    </row>
    <row r="48" spans="1:8" x14ac:dyDescent="0.25">
      <c r="A48" s="32"/>
      <c r="B48" s="57" t="s">
        <v>147</v>
      </c>
      <c r="C48" s="34" t="s">
        <v>76</v>
      </c>
      <c r="D48" s="54"/>
      <c r="E48" s="54"/>
      <c r="F48" s="54"/>
      <c r="G48" s="53"/>
      <c r="H48" s="60"/>
    </row>
    <row r="49" spans="1:8" x14ac:dyDescent="0.25">
      <c r="A49" s="32">
        <v>3</v>
      </c>
      <c r="B49" s="57" t="s">
        <v>109</v>
      </c>
      <c r="C49" s="34" t="s">
        <v>151</v>
      </c>
      <c r="D49" s="54">
        <v>1714</v>
      </c>
      <c r="E49" s="54"/>
      <c r="F49" s="54"/>
      <c r="G49" s="53"/>
      <c r="H49" s="60"/>
    </row>
    <row r="50" spans="1:8" ht="33" customHeight="1" x14ac:dyDescent="0.25">
      <c r="A50" s="30" t="s">
        <v>110</v>
      </c>
      <c r="B50" s="56" t="s">
        <v>111</v>
      </c>
      <c r="C50" s="29" t="s">
        <v>148</v>
      </c>
      <c r="D50" s="59">
        <v>4161</v>
      </c>
      <c r="E50" s="59">
        <v>0</v>
      </c>
      <c r="F50" s="59">
        <v>5842.5</v>
      </c>
      <c r="G50" s="59"/>
      <c r="H50" s="60"/>
    </row>
    <row r="51" spans="1:8" ht="27.75" customHeight="1" x14ac:dyDescent="0.25">
      <c r="A51" s="138" t="s">
        <v>112</v>
      </c>
      <c r="B51" s="138"/>
      <c r="C51" s="138"/>
      <c r="D51" s="59">
        <v>480232</v>
      </c>
      <c r="E51" s="59">
        <v>286081</v>
      </c>
      <c r="F51" s="59">
        <v>46930.9</v>
      </c>
      <c r="G51" s="58">
        <f>G43+G39+G6</f>
        <v>76358.567999999999</v>
      </c>
      <c r="H51" s="60"/>
    </row>
  </sheetData>
  <mergeCells count="9">
    <mergeCell ref="A51:C51"/>
    <mergeCell ref="B3:B4"/>
    <mergeCell ref="A1:H1"/>
    <mergeCell ref="A2:H2"/>
    <mergeCell ref="A3:A4"/>
    <mergeCell ref="C3:C4"/>
    <mergeCell ref="D3:D4"/>
    <mergeCell ref="E3:G3"/>
    <mergeCell ref="H3:H4"/>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tabSelected="1" workbookViewId="0">
      <selection activeCell="P14" sqref="P14"/>
    </sheetView>
  </sheetViews>
  <sheetFormatPr defaultRowHeight="18.75" x14ac:dyDescent="0.25"/>
  <cols>
    <col min="1" max="1" width="8.7109375" style="38" customWidth="1"/>
    <col min="2" max="2" width="16.140625" style="38" customWidth="1"/>
    <col min="3" max="3" width="24.7109375" style="38" bestFit="1" customWidth="1"/>
    <col min="4" max="4" width="14.5703125" style="38" customWidth="1"/>
    <col min="5" max="6" width="9.85546875" style="38" customWidth="1"/>
    <col min="7" max="8" width="10.7109375" style="38" customWidth="1"/>
    <col min="9" max="9" width="10.42578125" style="38" customWidth="1"/>
    <col min="10" max="10" width="12.28515625" style="38" customWidth="1"/>
    <col min="11" max="11" width="12.140625" style="40" customWidth="1"/>
    <col min="12" max="16384" width="9.140625" style="38"/>
  </cols>
  <sheetData>
    <row r="1" spans="1:17" s="35" customFormat="1" ht="42.75" customHeight="1" x14ac:dyDescent="0.3">
      <c r="A1" s="151" t="s">
        <v>113</v>
      </c>
      <c r="B1" s="151"/>
      <c r="C1" s="151"/>
      <c r="D1" s="151"/>
      <c r="E1" s="151"/>
      <c r="F1" s="151"/>
      <c r="G1" s="151"/>
      <c r="H1" s="151"/>
      <c r="I1" s="151"/>
      <c r="J1" s="151"/>
      <c r="K1" s="151"/>
      <c r="L1" s="68"/>
    </row>
    <row r="2" spans="1:17" s="36" customFormat="1" ht="17.25" customHeight="1" x14ac:dyDescent="0.25">
      <c r="A2" s="146"/>
      <c r="B2" s="146"/>
      <c r="C2" s="146"/>
      <c r="D2" s="146"/>
      <c r="E2" s="146"/>
      <c r="F2" s="146"/>
      <c r="G2" s="146"/>
      <c r="H2" s="146"/>
      <c r="I2" s="146"/>
      <c r="J2" s="146"/>
      <c r="K2" s="146"/>
      <c r="L2" s="67"/>
    </row>
    <row r="3" spans="1:17" s="35" customFormat="1" ht="30" customHeight="1" x14ac:dyDescent="0.25">
      <c r="A3" s="145" t="s">
        <v>0</v>
      </c>
      <c r="B3" s="155" t="s">
        <v>12</v>
      </c>
      <c r="C3" s="152" t="s">
        <v>114</v>
      </c>
      <c r="D3" s="145" t="s">
        <v>120</v>
      </c>
      <c r="E3" s="145"/>
      <c r="F3" s="145"/>
      <c r="G3" s="145"/>
      <c r="H3" s="145"/>
      <c r="I3" s="145"/>
      <c r="J3" s="152" t="s">
        <v>154</v>
      </c>
      <c r="K3" s="155" t="s">
        <v>8</v>
      </c>
      <c r="Q3" s="37"/>
    </row>
    <row r="4" spans="1:17" s="35" customFormat="1" ht="15.75" customHeight="1" x14ac:dyDescent="0.25">
      <c r="A4" s="145"/>
      <c r="B4" s="155"/>
      <c r="C4" s="153"/>
      <c r="D4" s="145" t="s">
        <v>28</v>
      </c>
      <c r="E4" s="145" t="s">
        <v>26</v>
      </c>
      <c r="F4" s="145" t="s">
        <v>158</v>
      </c>
      <c r="G4" s="145" t="s">
        <v>23</v>
      </c>
      <c r="H4" s="145" t="s">
        <v>24</v>
      </c>
      <c r="I4" s="145" t="s">
        <v>157</v>
      </c>
      <c r="J4" s="153"/>
      <c r="K4" s="155"/>
      <c r="Q4" s="37"/>
    </row>
    <row r="5" spans="1:17" s="35" customFormat="1" x14ac:dyDescent="0.25">
      <c r="A5" s="145"/>
      <c r="B5" s="155"/>
      <c r="C5" s="154"/>
      <c r="D5" s="145"/>
      <c r="E5" s="145"/>
      <c r="F5" s="145"/>
      <c r="G5" s="145"/>
      <c r="H5" s="145"/>
      <c r="I5" s="145"/>
      <c r="J5" s="154"/>
      <c r="K5" s="155"/>
    </row>
    <row r="6" spans="1:17" ht="32.25" customHeight="1" x14ac:dyDescent="0.25">
      <c r="A6" s="69">
        <v>1</v>
      </c>
      <c r="B6" s="70" t="s">
        <v>119</v>
      </c>
      <c r="C6" s="71" t="s">
        <v>27</v>
      </c>
      <c r="D6" s="47">
        <v>10275.9</v>
      </c>
      <c r="E6" s="47">
        <v>332.5</v>
      </c>
      <c r="F6" s="47"/>
      <c r="G6" s="47">
        <v>401.4</v>
      </c>
      <c r="H6" s="47">
        <v>663.9</v>
      </c>
      <c r="I6" s="47"/>
      <c r="J6" s="50">
        <f t="shared" ref="J6:J10" si="0">SUM(D6:H6)</f>
        <v>11673.699999999999</v>
      </c>
      <c r="K6" s="48"/>
    </row>
    <row r="7" spans="1:17" ht="32.25" customHeight="1" x14ac:dyDescent="0.25">
      <c r="A7" s="69">
        <v>2</v>
      </c>
      <c r="B7" s="70" t="s">
        <v>122</v>
      </c>
      <c r="C7" s="27" t="s">
        <v>61</v>
      </c>
      <c r="D7" s="47">
        <v>10429.200000000001</v>
      </c>
      <c r="E7" s="47"/>
      <c r="F7" s="47"/>
      <c r="G7" s="47"/>
      <c r="H7" s="47"/>
      <c r="I7" s="47"/>
      <c r="J7" s="47">
        <f t="shared" si="0"/>
        <v>10429.200000000001</v>
      </c>
      <c r="K7" s="99"/>
    </row>
    <row r="8" spans="1:17" s="51" customFormat="1" ht="32.25" customHeight="1" x14ac:dyDescent="0.25">
      <c r="A8" s="69">
        <v>3</v>
      </c>
      <c r="B8" s="72" t="s">
        <v>121</v>
      </c>
      <c r="C8" s="28" t="s">
        <v>59</v>
      </c>
      <c r="D8" s="50">
        <v>16942.599999999999</v>
      </c>
      <c r="E8" s="50"/>
      <c r="F8" s="50"/>
      <c r="G8" s="50">
        <v>368.9</v>
      </c>
      <c r="H8" s="50">
        <v>2387.9</v>
      </c>
      <c r="I8" s="50"/>
      <c r="J8" s="50">
        <f t="shared" si="0"/>
        <v>19699.400000000001</v>
      </c>
      <c r="K8" s="52"/>
    </row>
    <row r="9" spans="1:17" s="51" customFormat="1" ht="32.25" customHeight="1" x14ac:dyDescent="0.25">
      <c r="A9" s="69">
        <v>4</v>
      </c>
      <c r="B9" s="72" t="s">
        <v>121</v>
      </c>
      <c r="C9" s="28" t="s">
        <v>55</v>
      </c>
      <c r="D9" s="50">
        <v>17105.7</v>
      </c>
      <c r="E9" s="50"/>
      <c r="F9" s="50"/>
      <c r="G9" s="50"/>
      <c r="H9" s="50"/>
      <c r="I9" s="50"/>
      <c r="J9" s="50">
        <f t="shared" si="0"/>
        <v>17105.7</v>
      </c>
      <c r="K9" s="52"/>
    </row>
    <row r="10" spans="1:17" s="51" customFormat="1" ht="32.25" customHeight="1" x14ac:dyDescent="0.25">
      <c r="A10" s="69">
        <v>5</v>
      </c>
      <c r="B10" s="72" t="s">
        <v>121</v>
      </c>
      <c r="C10" s="28" t="s">
        <v>48</v>
      </c>
      <c r="D10" s="50">
        <v>22657.599999999999</v>
      </c>
      <c r="E10" s="50"/>
      <c r="F10" s="50"/>
      <c r="G10" s="50"/>
      <c r="H10" s="50"/>
      <c r="I10" s="50"/>
      <c r="J10" s="50">
        <f t="shared" si="0"/>
        <v>22657.599999999999</v>
      </c>
      <c r="K10" s="52"/>
    </row>
    <row r="11" spans="1:17" ht="42.75" customHeight="1" x14ac:dyDescent="0.25">
      <c r="A11" s="69">
        <v>6</v>
      </c>
      <c r="B11" s="98" t="s">
        <v>163</v>
      </c>
      <c r="C11" s="28" t="s">
        <v>162</v>
      </c>
      <c r="D11" s="47"/>
      <c r="E11" s="47"/>
      <c r="F11" s="47">
        <v>876.7</v>
      </c>
      <c r="G11" s="47"/>
      <c r="H11" s="47"/>
      <c r="I11" s="47">
        <v>1887.4</v>
      </c>
      <c r="J11" s="47">
        <f>SUM(E11:I11)</f>
        <v>2764.1000000000004</v>
      </c>
      <c r="K11" s="100"/>
    </row>
    <row r="12" spans="1:17" ht="32.25" customHeight="1" x14ac:dyDescent="0.25">
      <c r="A12" s="147" t="s">
        <v>115</v>
      </c>
      <c r="B12" s="148"/>
      <c r="C12" s="149"/>
      <c r="D12" s="47">
        <f t="shared" ref="D12:H13" si="1">SUM(D6:D11)</f>
        <v>77411</v>
      </c>
      <c r="E12" s="47">
        <f t="shared" si="1"/>
        <v>332.5</v>
      </c>
      <c r="F12" s="47">
        <f t="shared" si="1"/>
        <v>876.7</v>
      </c>
      <c r="G12" s="47">
        <f t="shared" si="1"/>
        <v>770.3</v>
      </c>
      <c r="H12" s="47">
        <f t="shared" si="1"/>
        <v>3051.8</v>
      </c>
      <c r="I12" s="47"/>
      <c r="J12" s="47">
        <f>SUM(J6:J11)</f>
        <v>84329.700000000012</v>
      </c>
      <c r="K12" s="99"/>
    </row>
    <row r="13" spans="1:17" ht="32.25" customHeight="1" x14ac:dyDescent="0.25">
      <c r="A13" s="157"/>
      <c r="B13" s="150" t="s">
        <v>116</v>
      </c>
      <c r="C13" s="150"/>
      <c r="D13" s="47">
        <v>72880.399999999994</v>
      </c>
      <c r="E13" s="47">
        <f t="shared" si="1"/>
        <v>332.5</v>
      </c>
      <c r="F13" s="47">
        <v>876.7</v>
      </c>
      <c r="G13" s="47">
        <v>20.399999999999999</v>
      </c>
      <c r="H13" s="47">
        <v>361.2</v>
      </c>
      <c r="I13" s="47">
        <f>I11</f>
        <v>1887.4</v>
      </c>
      <c r="J13" s="47">
        <f>SUM(D13:I13)</f>
        <v>76358.599999999977</v>
      </c>
      <c r="K13" s="158"/>
    </row>
    <row r="14" spans="1:17" ht="32.25" customHeight="1" x14ac:dyDescent="0.25">
      <c r="A14" s="47"/>
      <c r="B14" s="150" t="s">
        <v>118</v>
      </c>
      <c r="C14" s="150"/>
      <c r="D14" s="47">
        <f>D12-D13-D15</f>
        <v>2457.0000000000059</v>
      </c>
      <c r="E14" s="47"/>
      <c r="F14" s="47"/>
      <c r="G14" s="47">
        <v>381</v>
      </c>
      <c r="H14" s="47">
        <v>302.7</v>
      </c>
      <c r="I14" s="47"/>
      <c r="J14" s="47">
        <f t="shared" ref="J14:J15" si="2">SUM(D14:H14)</f>
        <v>3140.7000000000057</v>
      </c>
      <c r="K14" s="99"/>
    </row>
    <row r="15" spans="1:17" ht="32.25" customHeight="1" x14ac:dyDescent="0.25">
      <c r="A15" s="47"/>
      <c r="B15" s="150" t="s">
        <v>117</v>
      </c>
      <c r="C15" s="150"/>
      <c r="D15" s="47">
        <v>2073.6</v>
      </c>
      <c r="E15" s="47"/>
      <c r="F15" s="47"/>
      <c r="G15" s="47">
        <v>368.9</v>
      </c>
      <c r="H15" s="47">
        <v>2387.9</v>
      </c>
      <c r="I15" s="47"/>
      <c r="J15" s="47">
        <f t="shared" si="2"/>
        <v>4830.3999999999996</v>
      </c>
      <c r="K15" s="49"/>
    </row>
    <row r="16" spans="1:17" x14ac:dyDescent="0.25">
      <c r="B16" s="39"/>
      <c r="K16" s="41"/>
    </row>
    <row r="17" spans="2:12" x14ac:dyDescent="0.25">
      <c r="B17" s="39"/>
      <c r="K17" s="41"/>
    </row>
    <row r="18" spans="2:12" ht="19.5" thickBot="1" x14ac:dyDescent="0.3">
      <c r="B18" s="39"/>
      <c r="K18" s="41"/>
    </row>
    <row r="19" spans="2:12" ht="19.5" thickBot="1" x14ac:dyDescent="0.3">
      <c r="B19" s="43"/>
      <c r="K19" s="44"/>
      <c r="L19" s="45"/>
    </row>
    <row r="20" spans="2:12" ht="19.5" thickBot="1" x14ac:dyDescent="0.3">
      <c r="B20" s="43"/>
      <c r="K20" s="42"/>
    </row>
    <row r="21" spans="2:12" ht="19.5" thickBot="1" x14ac:dyDescent="0.3">
      <c r="B21" s="43"/>
      <c r="K21" s="42"/>
    </row>
    <row r="22" spans="2:12" ht="19.5" thickBot="1" x14ac:dyDescent="0.3">
      <c r="B22" s="43"/>
      <c r="K22" s="42"/>
    </row>
    <row r="23" spans="2:12" ht="19.5" thickBot="1" x14ac:dyDescent="0.3">
      <c r="B23" s="43"/>
      <c r="K23" s="42"/>
    </row>
    <row r="24" spans="2:12" ht="19.5" thickBot="1" x14ac:dyDescent="0.3">
      <c r="B24" s="43"/>
      <c r="K24" s="42"/>
    </row>
    <row r="25" spans="2:12" ht="19.5" thickBot="1" x14ac:dyDescent="0.3">
      <c r="B25" s="43"/>
      <c r="K25" s="41"/>
    </row>
    <row r="26" spans="2:12" ht="19.5" thickBot="1" x14ac:dyDescent="0.3">
      <c r="B26" s="43"/>
      <c r="K26" s="42"/>
    </row>
    <row r="27" spans="2:12" ht="19.5" thickBot="1" x14ac:dyDescent="0.3">
      <c r="B27" s="43"/>
      <c r="K27" s="42"/>
    </row>
    <row r="28" spans="2:12" ht="19.5" thickBot="1" x14ac:dyDescent="0.3">
      <c r="B28" s="43"/>
      <c r="K28" s="42"/>
    </row>
    <row r="29" spans="2:12" ht="19.5" thickBot="1" x14ac:dyDescent="0.3">
      <c r="B29" s="43"/>
      <c r="K29" s="42"/>
    </row>
    <row r="30" spans="2:12" ht="19.5" thickBot="1" x14ac:dyDescent="0.3">
      <c r="B30" s="43"/>
      <c r="K30" s="41"/>
    </row>
    <row r="31" spans="2:12" ht="19.5" thickBot="1" x14ac:dyDescent="0.3">
      <c r="B31" s="43"/>
      <c r="K31" s="42"/>
    </row>
    <row r="32" spans="2:12" ht="19.5" thickBot="1" x14ac:dyDescent="0.3">
      <c r="B32" s="43"/>
      <c r="K32" s="42"/>
    </row>
    <row r="33" spans="1:11" ht="19.5" thickBot="1" x14ac:dyDescent="0.3">
      <c r="B33" s="43"/>
      <c r="K33" s="42"/>
    </row>
    <row r="34" spans="1:11" ht="19.5" thickBot="1" x14ac:dyDescent="0.3">
      <c r="B34" s="43"/>
      <c r="K34" s="42"/>
    </row>
    <row r="35" spans="1:11" ht="19.5" thickBot="1" x14ac:dyDescent="0.3">
      <c r="B35" s="43"/>
      <c r="K35" s="42"/>
    </row>
    <row r="36" spans="1:11" ht="19.5" thickBot="1" x14ac:dyDescent="0.3">
      <c r="A36" s="39"/>
      <c r="B36" s="43"/>
      <c r="K36" s="42"/>
    </row>
    <row r="37" spans="1:11" ht="19.5" thickBot="1" x14ac:dyDescent="0.3">
      <c r="A37" s="39"/>
      <c r="B37" s="46"/>
      <c r="K37" s="42"/>
    </row>
    <row r="38" spans="1:11" ht="19.5" thickBot="1" x14ac:dyDescent="0.3">
      <c r="A38" s="39"/>
      <c r="B38" s="46"/>
      <c r="K38" s="42"/>
    </row>
    <row r="39" spans="1:11" ht="19.5" thickBot="1" x14ac:dyDescent="0.3">
      <c r="A39" s="39"/>
      <c r="B39" s="46"/>
      <c r="K39" s="42"/>
    </row>
    <row r="40" spans="1:11" ht="19.5" thickBot="1" x14ac:dyDescent="0.3">
      <c r="A40" s="39"/>
      <c r="B40" s="46"/>
      <c r="K40" s="42"/>
    </row>
    <row r="41" spans="1:11" ht="19.5" thickBot="1" x14ac:dyDescent="0.3">
      <c r="A41" s="39"/>
      <c r="B41" s="46"/>
      <c r="K41" s="42"/>
    </row>
    <row r="42" spans="1:11" ht="19.5" thickBot="1" x14ac:dyDescent="0.3">
      <c r="A42" s="39"/>
      <c r="B42" s="46"/>
      <c r="K42" s="42"/>
    </row>
    <row r="43" spans="1:11" ht="19.5" thickBot="1" x14ac:dyDescent="0.3">
      <c r="A43" s="39"/>
      <c r="B43" s="46"/>
      <c r="K43" s="42"/>
    </row>
    <row r="44" spans="1:11" ht="19.5" thickBot="1" x14ac:dyDescent="0.3">
      <c r="A44" s="39"/>
      <c r="B44" s="46"/>
      <c r="K44" s="42"/>
    </row>
  </sheetData>
  <mergeCells count="18">
    <mergeCell ref="B15:C15"/>
    <mergeCell ref="A1:K1"/>
    <mergeCell ref="J3:J5"/>
    <mergeCell ref="F4:F5"/>
    <mergeCell ref="B13:C13"/>
    <mergeCell ref="A3:A5"/>
    <mergeCell ref="B3:B5"/>
    <mergeCell ref="K3:K5"/>
    <mergeCell ref="D4:D5"/>
    <mergeCell ref="E4:E5"/>
    <mergeCell ref="G4:G5"/>
    <mergeCell ref="H4:H5"/>
    <mergeCell ref="C3:C5"/>
    <mergeCell ref="D3:I3"/>
    <mergeCell ref="A2:K2"/>
    <mergeCell ref="A12:C12"/>
    <mergeCell ref="I4:I5"/>
    <mergeCell ref="B14:C14"/>
  </mergeCells>
  <phoneticPr fontId="9" type="noConversion"/>
  <pageMargins left="0.32" right="0.3"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Biểu 1</vt:lpstr>
      <vt:lpstr>Thống Kê</vt:lpstr>
      <vt:lpstr>Cơ Cấu</vt:lpstr>
      <vt:lpstr>Tổng Hợp</vt:lpstr>
      <vt:lpstr>'Thống Kê'!Print_Titles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OANH</dc:creator>
  <cp:lastModifiedBy>NGANPT</cp:lastModifiedBy>
  <cp:lastPrinted>2026-05-17T07:58:29Z</cp:lastPrinted>
  <dcterms:created xsi:type="dcterms:W3CDTF">2023-01-05T08:30:39Z</dcterms:created>
  <dcterms:modified xsi:type="dcterms:W3CDTF">2026-05-20T11:39:07Z</dcterms:modified>
</cp:coreProperties>
</file>